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defaultThemeVersion="124226"/>
  <bookViews>
    <workbookView xWindow="105" yWindow="90" windowWidth="19440" windowHeight="12090" tabRatio="613"/>
  </bookViews>
  <sheets>
    <sheet name="свод 2 с формул утвержд" sheetId="13" r:id="rId1"/>
    <sheet name="Лист2" sheetId="15" r:id="rId2"/>
    <sheet name="утвержден разв на 02.05.2024" sheetId="12" r:id="rId3"/>
    <sheet name="утвержд опека на 02.05.2024" sheetId="11" r:id="rId4"/>
    <sheet name="Лист1" sheetId="14" r:id="rId5"/>
  </sheets>
  <externalReferences>
    <externalReference r:id="rId6"/>
  </externalReferences>
  <definedNames>
    <definedName name="_xlnm._FilterDatabase" localSheetId="2" hidden="1">'утвержден разв на 02.05.2024'!$G$20:$M$243</definedName>
  </definedNames>
  <calcPr calcId="125725"/>
</workbook>
</file>

<file path=xl/calcChain.xml><?xml version="1.0" encoding="utf-8"?>
<calcChain xmlns="http://schemas.openxmlformats.org/spreadsheetml/2006/main">
  <c r="M235" i="12"/>
  <c r="M236"/>
  <c r="L238"/>
  <c r="L235" s="1"/>
  <c r="K82"/>
  <c r="K54"/>
  <c r="K48"/>
  <c r="H25"/>
  <c r="I25"/>
  <c r="J25"/>
  <c r="K25"/>
  <c r="H26"/>
  <c r="H24" s="1"/>
  <c r="I26"/>
  <c r="J26"/>
  <c r="J24" s="1"/>
  <c r="K26"/>
  <c r="L26"/>
  <c r="M26"/>
  <c r="H27"/>
  <c r="I27"/>
  <c r="J27"/>
  <c r="K27"/>
  <c r="L27"/>
  <c r="M27"/>
  <c r="G28"/>
  <c r="G29"/>
  <c r="H30"/>
  <c r="I30"/>
  <c r="J30"/>
  <c r="K30"/>
  <c r="L30"/>
  <c r="M30"/>
  <c r="G31"/>
  <c r="G32"/>
  <c r="H33"/>
  <c r="I33"/>
  <c r="J33"/>
  <c r="K33"/>
  <c r="L33"/>
  <c r="M33"/>
  <c r="G34"/>
  <c r="G35"/>
  <c r="H36"/>
  <c r="I36"/>
  <c r="J36"/>
  <c r="K36"/>
  <c r="L36"/>
  <c r="M36"/>
  <c r="P36"/>
  <c r="G37"/>
  <c r="G38"/>
  <c r="H39"/>
  <c r="I39"/>
  <c r="J39"/>
  <c r="K39"/>
  <c r="L40"/>
  <c r="L39" s="1"/>
  <c r="G41"/>
  <c r="H42"/>
  <c r="I42"/>
  <c r="J42"/>
  <c r="K42"/>
  <c r="L43"/>
  <c r="L42" s="1"/>
  <c r="G44"/>
  <c r="H45"/>
  <c r="I45"/>
  <c r="P45"/>
  <c r="G46"/>
  <c r="G47"/>
  <c r="H48"/>
  <c r="G49"/>
  <c r="G50"/>
  <c r="H51"/>
  <c r="I51"/>
  <c r="J51"/>
  <c r="K51"/>
  <c r="L51"/>
  <c r="M51"/>
  <c r="G52"/>
  <c r="G53"/>
  <c r="H54"/>
  <c r="I54"/>
  <c r="J54"/>
  <c r="P54"/>
  <c r="G55"/>
  <c r="G56"/>
  <c r="H57"/>
  <c r="I57"/>
  <c r="G58"/>
  <c r="G59"/>
  <c r="G60"/>
  <c r="H62"/>
  <c r="I62"/>
  <c r="J62"/>
  <c r="K62"/>
  <c r="H63"/>
  <c r="I63"/>
  <c r="I61" s="1"/>
  <c r="J63"/>
  <c r="K63"/>
  <c r="K61" s="1"/>
  <c r="L63"/>
  <c r="M63"/>
  <c r="H64"/>
  <c r="I64"/>
  <c r="J64"/>
  <c r="K64"/>
  <c r="L64"/>
  <c r="M64"/>
  <c r="G65"/>
  <c r="G66"/>
  <c r="H67"/>
  <c r="I67"/>
  <c r="J67"/>
  <c r="K67"/>
  <c r="L67"/>
  <c r="M67"/>
  <c r="G68"/>
  <c r="G69"/>
  <c r="H70"/>
  <c r="I70"/>
  <c r="J70"/>
  <c r="K70"/>
  <c r="L70"/>
  <c r="M70"/>
  <c r="G71"/>
  <c r="G72"/>
  <c r="H73"/>
  <c r="I73"/>
  <c r="J73"/>
  <c r="K73"/>
  <c r="L73"/>
  <c r="M73"/>
  <c r="G74"/>
  <c r="G75"/>
  <c r="H76"/>
  <c r="I76"/>
  <c r="J76"/>
  <c r="K76"/>
  <c r="L76"/>
  <c r="M76"/>
  <c r="G77"/>
  <c r="G78"/>
  <c r="H79"/>
  <c r="I79"/>
  <c r="J79"/>
  <c r="K79"/>
  <c r="L79"/>
  <c r="M79"/>
  <c r="G80"/>
  <c r="G81"/>
  <c r="H82"/>
  <c r="I82"/>
  <c r="J82"/>
  <c r="M82"/>
  <c r="G83"/>
  <c r="G84"/>
  <c r="H85"/>
  <c r="I85"/>
  <c r="J85"/>
  <c r="K85"/>
  <c r="L85"/>
  <c r="M85"/>
  <c r="G86"/>
  <c r="G87"/>
  <c r="H88"/>
  <c r="I88"/>
  <c r="J88"/>
  <c r="K88"/>
  <c r="L62"/>
  <c r="G90"/>
  <c r="H91"/>
  <c r="I91"/>
  <c r="J91"/>
  <c r="K91"/>
  <c r="L91"/>
  <c r="M91"/>
  <c r="G92"/>
  <c r="G93"/>
  <c r="H94"/>
  <c r="I94"/>
  <c r="J94"/>
  <c r="K94"/>
  <c r="L94"/>
  <c r="M94"/>
  <c r="G95"/>
  <c r="G96"/>
  <c r="H97"/>
  <c r="I97"/>
  <c r="J97"/>
  <c r="K97"/>
  <c r="L97"/>
  <c r="M97"/>
  <c r="G98"/>
  <c r="G99"/>
  <c r="H100"/>
  <c r="I100"/>
  <c r="J100"/>
  <c r="K100"/>
  <c r="L100"/>
  <c r="M100"/>
  <c r="G101"/>
  <c r="G102"/>
  <c r="H103"/>
  <c r="I103"/>
  <c r="J103"/>
  <c r="K103"/>
  <c r="L103"/>
  <c r="M103"/>
  <c r="P103"/>
  <c r="G104"/>
  <c r="G105"/>
  <c r="I106"/>
  <c r="G106" s="1"/>
  <c r="G107"/>
  <c r="G108"/>
  <c r="H109"/>
  <c r="G109" s="1"/>
  <c r="G110"/>
  <c r="G111"/>
  <c r="H112"/>
  <c r="G112" s="1"/>
  <c r="G113"/>
  <c r="G114"/>
  <c r="H115"/>
  <c r="I115"/>
  <c r="J115"/>
  <c r="K115"/>
  <c r="L115"/>
  <c r="M115"/>
  <c r="G116"/>
  <c r="G117"/>
  <c r="I118"/>
  <c r="J118"/>
  <c r="K118"/>
  <c r="L118"/>
  <c r="M118"/>
  <c r="G119"/>
  <c r="G120"/>
  <c r="H122"/>
  <c r="I122"/>
  <c r="J122"/>
  <c r="K122"/>
  <c r="L122"/>
  <c r="M122"/>
  <c r="H123"/>
  <c r="I123"/>
  <c r="I121" s="1"/>
  <c r="J123"/>
  <c r="J241" s="1"/>
  <c r="K123"/>
  <c r="K121" s="1"/>
  <c r="L123"/>
  <c r="M123"/>
  <c r="M121" s="1"/>
  <c r="H124"/>
  <c r="I124"/>
  <c r="J124"/>
  <c r="K124"/>
  <c r="L124"/>
  <c r="M124"/>
  <c r="P124"/>
  <c r="G125"/>
  <c r="G126"/>
  <c r="H127"/>
  <c r="I127"/>
  <c r="J127"/>
  <c r="K127"/>
  <c r="L127"/>
  <c r="M127"/>
  <c r="G128"/>
  <c r="G129"/>
  <c r="H130"/>
  <c r="I130"/>
  <c r="J130"/>
  <c r="K130"/>
  <c r="L130"/>
  <c r="M130"/>
  <c r="G131"/>
  <c r="G132"/>
  <c r="H133"/>
  <c r="I133"/>
  <c r="J133"/>
  <c r="K133"/>
  <c r="L133"/>
  <c r="M133"/>
  <c r="G134"/>
  <c r="G135"/>
  <c r="H140"/>
  <c r="I140"/>
  <c r="K140"/>
  <c r="L140"/>
  <c r="M140"/>
  <c r="H141"/>
  <c r="I141"/>
  <c r="J141"/>
  <c r="J139" s="1"/>
  <c r="K141"/>
  <c r="L141"/>
  <c r="M141"/>
  <c r="H142"/>
  <c r="I142"/>
  <c r="J142"/>
  <c r="K142"/>
  <c r="L142"/>
  <c r="M142"/>
  <c r="G143"/>
  <c r="G144"/>
  <c r="H145"/>
  <c r="I145"/>
  <c r="J145"/>
  <c r="K145"/>
  <c r="L145"/>
  <c r="M145"/>
  <c r="G146"/>
  <c r="G147"/>
  <c r="H148"/>
  <c r="I148"/>
  <c r="J148"/>
  <c r="K148"/>
  <c r="L148"/>
  <c r="M148"/>
  <c r="G149"/>
  <c r="G150"/>
  <c r="K151"/>
  <c r="L151"/>
  <c r="M151"/>
  <c r="G152"/>
  <c r="G151" s="1"/>
  <c r="H158"/>
  <c r="I158"/>
  <c r="J158"/>
  <c r="K158"/>
  <c r="H159"/>
  <c r="I159"/>
  <c r="J159"/>
  <c r="K159"/>
  <c r="L159"/>
  <c r="M159"/>
  <c r="H160"/>
  <c r="I160"/>
  <c r="J160"/>
  <c r="K160"/>
  <c r="L160"/>
  <c r="M160"/>
  <c r="G161"/>
  <c r="G162"/>
  <c r="H163"/>
  <c r="I163"/>
  <c r="J163"/>
  <c r="M163"/>
  <c r="G164"/>
  <c r="G165"/>
  <c r="H166"/>
  <c r="I166"/>
  <c r="J166"/>
  <c r="K166"/>
  <c r="L166"/>
  <c r="M166"/>
  <c r="G167"/>
  <c r="G168"/>
  <c r="H169"/>
  <c r="I169"/>
  <c r="J169"/>
  <c r="M169"/>
  <c r="G170"/>
  <c r="G171"/>
  <c r="H172"/>
  <c r="I172"/>
  <c r="J172"/>
  <c r="K172"/>
  <c r="L173"/>
  <c r="L158" s="1"/>
  <c r="G174"/>
  <c r="H175"/>
  <c r="I175"/>
  <c r="J175"/>
  <c r="M175"/>
  <c r="G176"/>
  <c r="G177"/>
  <c r="H182"/>
  <c r="I182"/>
  <c r="J182"/>
  <c r="K182"/>
  <c r="L182"/>
  <c r="M182"/>
  <c r="H183"/>
  <c r="H181" s="1"/>
  <c r="I183"/>
  <c r="J183"/>
  <c r="J181" s="1"/>
  <c r="K183"/>
  <c r="L183"/>
  <c r="M183"/>
  <c r="H184"/>
  <c r="I184"/>
  <c r="J184"/>
  <c r="K184"/>
  <c r="L184"/>
  <c r="M184"/>
  <c r="G185"/>
  <c r="G186"/>
  <c r="H187"/>
  <c r="I187"/>
  <c r="J187"/>
  <c r="K187"/>
  <c r="L187"/>
  <c r="M187"/>
  <c r="G188"/>
  <c r="G189"/>
  <c r="H190"/>
  <c r="I190"/>
  <c r="J190"/>
  <c r="K190"/>
  <c r="L190"/>
  <c r="M190"/>
  <c r="H197"/>
  <c r="I197"/>
  <c r="K197"/>
  <c r="H198"/>
  <c r="I198"/>
  <c r="J198"/>
  <c r="J196" s="1"/>
  <c r="K198"/>
  <c r="L198"/>
  <c r="M198"/>
  <c r="H199"/>
  <c r="I199"/>
  <c r="J199"/>
  <c r="K199"/>
  <c r="L199"/>
  <c r="M199"/>
  <c r="G200"/>
  <c r="G201"/>
  <c r="H202"/>
  <c r="I202"/>
  <c r="J202"/>
  <c r="K202"/>
  <c r="L203"/>
  <c r="L202" s="1"/>
  <c r="G204"/>
  <c r="H209"/>
  <c r="I209"/>
  <c r="J209"/>
  <c r="K209"/>
  <c r="L209"/>
  <c r="M209"/>
  <c r="H210"/>
  <c r="I210"/>
  <c r="I208" s="1"/>
  <c r="J210"/>
  <c r="K210"/>
  <c r="K208" s="1"/>
  <c r="L210"/>
  <c r="M210"/>
  <c r="M208" s="1"/>
  <c r="H211"/>
  <c r="I211"/>
  <c r="J211"/>
  <c r="K211"/>
  <c r="L211"/>
  <c r="M211"/>
  <c r="P211"/>
  <c r="G212"/>
  <c r="G213"/>
  <c r="H214"/>
  <c r="I214"/>
  <c r="J214"/>
  <c r="K214"/>
  <c r="L214"/>
  <c r="M214"/>
  <c r="P214"/>
  <c r="G215"/>
  <c r="G216"/>
  <c r="H217"/>
  <c r="I217"/>
  <c r="J217"/>
  <c r="K217"/>
  <c r="L217"/>
  <c r="M217"/>
  <c r="G218"/>
  <c r="G219"/>
  <c r="H220"/>
  <c r="I220"/>
  <c r="J220"/>
  <c r="K220"/>
  <c r="L220"/>
  <c r="M220"/>
  <c r="G221"/>
  <c r="G222"/>
  <c r="H226"/>
  <c r="I226"/>
  <c r="J226"/>
  <c r="K226"/>
  <c r="L226"/>
  <c r="M226"/>
  <c r="G227"/>
  <c r="G228"/>
  <c r="H229"/>
  <c r="I229"/>
  <c r="J229"/>
  <c r="K229"/>
  <c r="L229"/>
  <c r="M229"/>
  <c r="G230"/>
  <c r="G231"/>
  <c r="H233"/>
  <c r="I234"/>
  <c r="J234"/>
  <c r="K234"/>
  <c r="L234"/>
  <c r="M234"/>
  <c r="M233" s="1"/>
  <c r="I235"/>
  <c r="J235"/>
  <c r="K235"/>
  <c r="H236"/>
  <c r="I236"/>
  <c r="J236"/>
  <c r="K236"/>
  <c r="L236"/>
  <c r="G237"/>
  <c r="G55" i="14"/>
  <c r="H55"/>
  <c r="F55"/>
  <c r="M254" i="15"/>
  <c r="L254"/>
  <c r="K254"/>
  <c r="J254"/>
  <c r="G250"/>
  <c r="G249"/>
  <c r="M248"/>
  <c r="L248"/>
  <c r="K248"/>
  <c r="J248"/>
  <c r="I248"/>
  <c r="H248"/>
  <c r="G248" s="1"/>
  <c r="L247"/>
  <c r="K247"/>
  <c r="J247"/>
  <c r="I247"/>
  <c r="G247"/>
  <c r="M246"/>
  <c r="L246"/>
  <c r="K246"/>
  <c r="J246"/>
  <c r="I246"/>
  <c r="G246"/>
  <c r="M245"/>
  <c r="L245"/>
  <c r="K245"/>
  <c r="J245"/>
  <c r="I245"/>
  <c r="H245"/>
  <c r="G245" s="1"/>
  <c r="G243"/>
  <c r="G242"/>
  <c r="M241"/>
  <c r="L241"/>
  <c r="K241"/>
  <c r="J241"/>
  <c r="I241"/>
  <c r="H241"/>
  <c r="G241"/>
  <c r="G240"/>
  <c r="G239"/>
  <c r="M238"/>
  <c r="L238"/>
  <c r="K238"/>
  <c r="J238"/>
  <c r="I238"/>
  <c r="H238"/>
  <c r="G238" s="1"/>
  <c r="G234"/>
  <c r="G233"/>
  <c r="P232"/>
  <c r="M232"/>
  <c r="L232"/>
  <c r="K232"/>
  <c r="J232"/>
  <c r="I232"/>
  <c r="H232"/>
  <c r="G232" s="1"/>
  <c r="G231"/>
  <c r="G230"/>
  <c r="M229"/>
  <c r="L229"/>
  <c r="K229"/>
  <c r="J229"/>
  <c r="I229"/>
  <c r="H229"/>
  <c r="G229"/>
  <c r="G228"/>
  <c r="G227"/>
  <c r="P226"/>
  <c r="M226"/>
  <c r="L226"/>
  <c r="K226"/>
  <c r="J226"/>
  <c r="I226"/>
  <c r="H226"/>
  <c r="G226"/>
  <c r="G225"/>
  <c r="G224"/>
  <c r="P223"/>
  <c r="M223"/>
  <c r="L223"/>
  <c r="K223"/>
  <c r="J223"/>
  <c r="I223"/>
  <c r="H223"/>
  <c r="G223"/>
  <c r="M222"/>
  <c r="L222"/>
  <c r="K222"/>
  <c r="J222"/>
  <c r="I222"/>
  <c r="H222"/>
  <c r="G222" s="1"/>
  <c r="M221"/>
  <c r="M220" s="1"/>
  <c r="L221"/>
  <c r="K221"/>
  <c r="K220" s="1"/>
  <c r="J221"/>
  <c r="I221"/>
  <c r="I220" s="1"/>
  <c r="H221"/>
  <c r="G221"/>
  <c r="L220"/>
  <c r="J220"/>
  <c r="H220"/>
  <c r="G220" s="1"/>
  <c r="G219"/>
  <c r="G216"/>
  <c r="M215"/>
  <c r="M214" s="1"/>
  <c r="L215"/>
  <c r="G215"/>
  <c r="L214"/>
  <c r="K214"/>
  <c r="J214"/>
  <c r="I214"/>
  <c r="H214"/>
  <c r="G214" s="1"/>
  <c r="G213"/>
  <c r="G212"/>
  <c r="M211"/>
  <c r="L211"/>
  <c r="K211"/>
  <c r="J211"/>
  <c r="I211"/>
  <c r="H211"/>
  <c r="G211"/>
  <c r="M210"/>
  <c r="L210"/>
  <c r="K210"/>
  <c r="J210"/>
  <c r="I210"/>
  <c r="H210"/>
  <c r="G210" s="1"/>
  <c r="M209"/>
  <c r="M208" s="1"/>
  <c r="L209"/>
  <c r="K209"/>
  <c r="K208" s="1"/>
  <c r="J209"/>
  <c r="I209"/>
  <c r="I208" s="1"/>
  <c r="H209"/>
  <c r="G209"/>
  <c r="L208"/>
  <c r="J208"/>
  <c r="H208"/>
  <c r="G203"/>
  <c r="G202" s="1"/>
  <c r="J202"/>
  <c r="M199"/>
  <c r="L199"/>
  <c r="K199"/>
  <c r="J199"/>
  <c r="I199"/>
  <c r="H199"/>
  <c r="G199" s="1"/>
  <c r="G198"/>
  <c r="G197"/>
  <c r="M196"/>
  <c r="L196"/>
  <c r="K196"/>
  <c r="J196"/>
  <c r="I196"/>
  <c r="H196"/>
  <c r="G196"/>
  <c r="G195"/>
  <c r="G194"/>
  <c r="M193"/>
  <c r="L193"/>
  <c r="K193"/>
  <c r="J193"/>
  <c r="I193"/>
  <c r="H193"/>
  <c r="G193" s="1"/>
  <c r="M192"/>
  <c r="L192"/>
  <c r="K192"/>
  <c r="J192"/>
  <c r="I192"/>
  <c r="H192"/>
  <c r="G192"/>
  <c r="M191"/>
  <c r="L191"/>
  <c r="L190" s="1"/>
  <c r="K191"/>
  <c r="J191"/>
  <c r="J190" s="1"/>
  <c r="I191"/>
  <c r="H191"/>
  <c r="G191" s="1"/>
  <c r="M190"/>
  <c r="K190"/>
  <c r="I190"/>
  <c r="G186"/>
  <c r="G185"/>
  <c r="M184"/>
  <c r="J184"/>
  <c r="I184"/>
  <c r="H184"/>
  <c r="G184" s="1"/>
  <c r="G183"/>
  <c r="L182"/>
  <c r="M182" s="1"/>
  <c r="K181"/>
  <c r="J181"/>
  <c r="I181"/>
  <c r="H181"/>
  <c r="G180"/>
  <c r="G179"/>
  <c r="M178"/>
  <c r="J178"/>
  <c r="I178"/>
  <c r="H178"/>
  <c r="G178" s="1"/>
  <c r="G177"/>
  <c r="G176"/>
  <c r="M175"/>
  <c r="L175"/>
  <c r="K175"/>
  <c r="J175"/>
  <c r="I175"/>
  <c r="H175"/>
  <c r="G175"/>
  <c r="G174"/>
  <c r="G173"/>
  <c r="M172"/>
  <c r="J172"/>
  <c r="I172"/>
  <c r="H172"/>
  <c r="G172" s="1"/>
  <c r="G171"/>
  <c r="G170"/>
  <c r="M169"/>
  <c r="L169"/>
  <c r="K169"/>
  <c r="J169"/>
  <c r="I169"/>
  <c r="H169"/>
  <c r="G169"/>
  <c r="M168"/>
  <c r="L168"/>
  <c r="K168"/>
  <c r="J168"/>
  <c r="I168"/>
  <c r="H168"/>
  <c r="G168" s="1"/>
  <c r="K167"/>
  <c r="K166" s="1"/>
  <c r="J167"/>
  <c r="I167"/>
  <c r="I166" s="1"/>
  <c r="H167"/>
  <c r="J166"/>
  <c r="H166"/>
  <c r="G161"/>
  <c r="G160" s="1"/>
  <c r="M160"/>
  <c r="L160"/>
  <c r="K160"/>
  <c r="G159"/>
  <c r="G158"/>
  <c r="M157"/>
  <c r="L157"/>
  <c r="K157"/>
  <c r="J157"/>
  <c r="I157"/>
  <c r="H157"/>
  <c r="G157" s="1"/>
  <c r="G156"/>
  <c r="G155"/>
  <c r="M154"/>
  <c r="L154"/>
  <c r="K154"/>
  <c r="J154"/>
  <c r="I154"/>
  <c r="H154"/>
  <c r="G154"/>
  <c r="G153"/>
  <c r="G152"/>
  <c r="M151"/>
  <c r="L151"/>
  <c r="K151"/>
  <c r="J151"/>
  <c r="I151"/>
  <c r="H151"/>
  <c r="G151" s="1"/>
  <c r="M150"/>
  <c r="L150"/>
  <c r="K150"/>
  <c r="J150"/>
  <c r="I150"/>
  <c r="H150"/>
  <c r="G150"/>
  <c r="M149"/>
  <c r="L149"/>
  <c r="L148" s="1"/>
  <c r="K149"/>
  <c r="J149"/>
  <c r="J148" s="1"/>
  <c r="I149"/>
  <c r="H149"/>
  <c r="G149" s="1"/>
  <c r="M148"/>
  <c r="K148"/>
  <c r="I148"/>
  <c r="G144"/>
  <c r="G143"/>
  <c r="G142" s="1"/>
  <c r="M142"/>
  <c r="L142"/>
  <c r="K142"/>
  <c r="J142"/>
  <c r="I142"/>
  <c r="H142"/>
  <c r="G141"/>
  <c r="G140"/>
  <c r="M139"/>
  <c r="L139"/>
  <c r="K139"/>
  <c r="J139"/>
  <c r="I139"/>
  <c r="H139"/>
  <c r="G139"/>
  <c r="G138"/>
  <c r="G137"/>
  <c r="M136"/>
  <c r="L136"/>
  <c r="K136"/>
  <c r="J136"/>
  <c r="I136"/>
  <c r="H136"/>
  <c r="G136" s="1"/>
  <c r="G135"/>
  <c r="G134"/>
  <c r="M133"/>
  <c r="L133"/>
  <c r="K133"/>
  <c r="J133"/>
  <c r="I133"/>
  <c r="G133" s="1"/>
  <c r="H133"/>
  <c r="G132"/>
  <c r="G131"/>
  <c r="P130"/>
  <c r="M130"/>
  <c r="L130"/>
  <c r="K130"/>
  <c r="J130"/>
  <c r="I130"/>
  <c r="H130"/>
  <c r="G130"/>
  <c r="M129"/>
  <c r="L129"/>
  <c r="K129"/>
  <c r="J129"/>
  <c r="I129"/>
  <c r="H129"/>
  <c r="G129" s="1"/>
  <c r="M128"/>
  <c r="M127" s="1"/>
  <c r="L128"/>
  <c r="K128"/>
  <c r="K127" s="1"/>
  <c r="J128"/>
  <c r="I128"/>
  <c r="I127" s="1"/>
  <c r="H128"/>
  <c r="G128"/>
  <c r="L127"/>
  <c r="J127"/>
  <c r="H127"/>
  <c r="G127" s="1"/>
  <c r="G126"/>
  <c r="G125"/>
  <c r="M124"/>
  <c r="L124"/>
  <c r="K124"/>
  <c r="J124"/>
  <c r="G124"/>
  <c r="G123"/>
  <c r="G122"/>
  <c r="M121"/>
  <c r="L121"/>
  <c r="K121"/>
  <c r="J121"/>
  <c r="I121"/>
  <c r="G121"/>
  <c r="G120"/>
  <c r="G119"/>
  <c r="M118"/>
  <c r="L118"/>
  <c r="K118"/>
  <c r="J118"/>
  <c r="I118"/>
  <c r="H118"/>
  <c r="G118" s="1"/>
  <c r="G117"/>
  <c r="G116"/>
  <c r="H115"/>
  <c r="G115" s="1"/>
  <c r="G114"/>
  <c r="G113"/>
  <c r="H112"/>
  <c r="G112" s="1"/>
  <c r="G111"/>
  <c r="G110"/>
  <c r="I109"/>
  <c r="G109" s="1"/>
  <c r="G108"/>
  <c r="G107"/>
  <c r="P106"/>
  <c r="M106"/>
  <c r="L106"/>
  <c r="K106"/>
  <c r="J106"/>
  <c r="I106"/>
  <c r="H106"/>
  <c r="G106" s="1"/>
  <c r="G105"/>
  <c r="G104"/>
  <c r="M103"/>
  <c r="L103"/>
  <c r="K103"/>
  <c r="J103"/>
  <c r="I103"/>
  <c r="H103"/>
  <c r="G103"/>
  <c r="G102"/>
  <c r="G101"/>
  <c r="M100"/>
  <c r="L100"/>
  <c r="K100"/>
  <c r="J100"/>
  <c r="I100"/>
  <c r="H100"/>
  <c r="G100" s="1"/>
  <c r="G99"/>
  <c r="G98"/>
  <c r="M97"/>
  <c r="L97"/>
  <c r="K97"/>
  <c r="J97"/>
  <c r="I97"/>
  <c r="H97"/>
  <c r="G97"/>
  <c r="G96"/>
  <c r="G95"/>
  <c r="M94"/>
  <c r="L94"/>
  <c r="K94"/>
  <c r="J94"/>
  <c r="I94"/>
  <c r="H94"/>
  <c r="G94" s="1"/>
  <c r="G93"/>
  <c r="L92"/>
  <c r="M92" s="1"/>
  <c r="K91"/>
  <c r="J91"/>
  <c r="I91"/>
  <c r="H91"/>
  <c r="G90"/>
  <c r="G89"/>
  <c r="M88"/>
  <c r="L88"/>
  <c r="K88"/>
  <c r="J88"/>
  <c r="I88"/>
  <c r="H88"/>
  <c r="G88" s="1"/>
  <c r="G87"/>
  <c r="G86"/>
  <c r="M85"/>
  <c r="J85"/>
  <c r="I85"/>
  <c r="G85" s="1"/>
  <c r="H85"/>
  <c r="G84"/>
  <c r="G83"/>
  <c r="P82"/>
  <c r="M82"/>
  <c r="L82"/>
  <c r="K82"/>
  <c r="J82"/>
  <c r="I82"/>
  <c r="G82" s="1"/>
  <c r="H82"/>
  <c r="G81"/>
  <c r="G80"/>
  <c r="M79"/>
  <c r="L79"/>
  <c r="K79"/>
  <c r="J79"/>
  <c r="I79"/>
  <c r="H79"/>
  <c r="G79" s="1"/>
  <c r="G78"/>
  <c r="G77"/>
  <c r="M76"/>
  <c r="L76"/>
  <c r="K76"/>
  <c r="J76"/>
  <c r="I76"/>
  <c r="G76" s="1"/>
  <c r="H76"/>
  <c r="G75"/>
  <c r="G74"/>
  <c r="M73"/>
  <c r="L73"/>
  <c r="K73"/>
  <c r="J73"/>
  <c r="I73"/>
  <c r="H73"/>
  <c r="G73" s="1"/>
  <c r="G72"/>
  <c r="G71"/>
  <c r="M70"/>
  <c r="L70"/>
  <c r="K70"/>
  <c r="J70"/>
  <c r="I70"/>
  <c r="G70" s="1"/>
  <c r="H70"/>
  <c r="G69"/>
  <c r="G68"/>
  <c r="M67"/>
  <c r="L67"/>
  <c r="K67"/>
  <c r="J67"/>
  <c r="I67"/>
  <c r="H67"/>
  <c r="G67" s="1"/>
  <c r="M66"/>
  <c r="L66"/>
  <c r="K66"/>
  <c r="J66"/>
  <c r="I66"/>
  <c r="G66" s="1"/>
  <c r="H66"/>
  <c r="L65"/>
  <c r="L64" s="1"/>
  <c r="K65"/>
  <c r="J65"/>
  <c r="J64" s="1"/>
  <c r="I65"/>
  <c r="H65"/>
  <c r="K64"/>
  <c r="I64"/>
  <c r="G63"/>
  <c r="G62"/>
  <c r="M61"/>
  <c r="L61"/>
  <c r="K61"/>
  <c r="G61"/>
  <c r="G60"/>
  <c r="G59"/>
  <c r="G58" s="1"/>
  <c r="I58"/>
  <c r="H58"/>
  <c r="G57"/>
  <c r="G56"/>
  <c r="P55"/>
  <c r="J55"/>
  <c r="I55"/>
  <c r="H55"/>
  <c r="G55"/>
  <c r="G54"/>
  <c r="G53"/>
  <c r="M52"/>
  <c r="L52"/>
  <c r="K52"/>
  <c r="J52"/>
  <c r="I52"/>
  <c r="H52"/>
  <c r="G52" s="1"/>
  <c r="G51"/>
  <c r="G50"/>
  <c r="P49"/>
  <c r="H49"/>
  <c r="G49"/>
  <c r="G48"/>
  <c r="G47"/>
  <c r="P46"/>
  <c r="I46"/>
  <c r="G46" s="1"/>
  <c r="H46"/>
  <c r="G45"/>
  <c r="M44"/>
  <c r="M43" s="1"/>
  <c r="L44"/>
  <c r="G44"/>
  <c r="G43" s="1"/>
  <c r="L43"/>
  <c r="K43"/>
  <c r="J43"/>
  <c r="I43"/>
  <c r="H43"/>
  <c r="G42"/>
  <c r="L41"/>
  <c r="M41" s="1"/>
  <c r="K40"/>
  <c r="J40"/>
  <c r="I40"/>
  <c r="H40"/>
  <c r="G39"/>
  <c r="G38"/>
  <c r="P37"/>
  <c r="M37"/>
  <c r="L37"/>
  <c r="K37"/>
  <c r="J37"/>
  <c r="I37"/>
  <c r="H37"/>
  <c r="G37"/>
  <c r="G36"/>
  <c r="G35"/>
  <c r="M34"/>
  <c r="L34"/>
  <c r="K34"/>
  <c r="J34"/>
  <c r="I34"/>
  <c r="H34"/>
  <c r="G34" s="1"/>
  <c r="G33"/>
  <c r="G32"/>
  <c r="M31"/>
  <c r="L31"/>
  <c r="K31"/>
  <c r="J31"/>
  <c r="I31"/>
  <c r="H31"/>
  <c r="G31"/>
  <c r="G30"/>
  <c r="G29"/>
  <c r="M28"/>
  <c r="L28"/>
  <c r="K28"/>
  <c r="J28"/>
  <c r="I28"/>
  <c r="H28"/>
  <c r="G28" s="1"/>
  <c r="M27"/>
  <c r="M253" s="1"/>
  <c r="L27"/>
  <c r="L253" s="1"/>
  <c r="K27"/>
  <c r="K253" s="1"/>
  <c r="J27"/>
  <c r="J253" s="1"/>
  <c r="I27"/>
  <c r="G27" s="1"/>
  <c r="H27"/>
  <c r="H253" s="1"/>
  <c r="L26"/>
  <c r="L25" s="1"/>
  <c r="K26"/>
  <c r="K252" s="1"/>
  <c r="K251" s="1"/>
  <c r="J26"/>
  <c r="J25" s="1"/>
  <c r="I26"/>
  <c r="I252" s="1"/>
  <c r="H26"/>
  <c r="K25"/>
  <c r="I25"/>
  <c r="J40" i="11"/>
  <c r="J38" s="1"/>
  <c r="K233" i="12" l="1"/>
  <c r="G57"/>
  <c r="H196"/>
  <c r="M173"/>
  <c r="G173" s="1"/>
  <c r="L172"/>
  <c r="I139"/>
  <c r="G45"/>
  <c r="M40"/>
  <c r="M39" s="1"/>
  <c r="G39" s="1"/>
  <c r="G238"/>
  <c r="G236"/>
  <c r="K240"/>
  <c r="K246" s="1"/>
  <c r="G48"/>
  <c r="L157"/>
  <c r="I240"/>
  <c r="H139"/>
  <c r="L241"/>
  <c r="L247" s="1"/>
  <c r="H241"/>
  <c r="G234"/>
  <c r="G226"/>
  <c r="G211"/>
  <c r="J208"/>
  <c r="G198"/>
  <c r="G235"/>
  <c r="L233"/>
  <c r="J233"/>
  <c r="G229"/>
  <c r="G220"/>
  <c r="G214"/>
  <c r="G199"/>
  <c r="I196"/>
  <c r="G190"/>
  <c r="G184"/>
  <c r="M181"/>
  <c r="K181"/>
  <c r="G182"/>
  <c r="G175"/>
  <c r="G169"/>
  <c r="G163"/>
  <c r="K157"/>
  <c r="I157"/>
  <c r="J157"/>
  <c r="H157"/>
  <c r="G145"/>
  <c r="G141"/>
  <c r="L139"/>
  <c r="G133"/>
  <c r="G127"/>
  <c r="G115"/>
  <c r="G103"/>
  <c r="G97"/>
  <c r="G91"/>
  <c r="L61"/>
  <c r="G85"/>
  <c r="G79"/>
  <c r="G73"/>
  <c r="G67"/>
  <c r="G54"/>
  <c r="L25"/>
  <c r="L24" s="1"/>
  <c r="G36"/>
  <c r="G30"/>
  <c r="G217"/>
  <c r="L208"/>
  <c r="G208" s="1"/>
  <c r="H208"/>
  <c r="K196"/>
  <c r="G187"/>
  <c r="L181"/>
  <c r="G166"/>
  <c r="G160"/>
  <c r="G148"/>
  <c r="G142"/>
  <c r="M139"/>
  <c r="K139"/>
  <c r="G130"/>
  <c r="G124"/>
  <c r="L121"/>
  <c r="J121"/>
  <c r="H121"/>
  <c r="G118"/>
  <c r="G100"/>
  <c r="G94"/>
  <c r="G82"/>
  <c r="G76"/>
  <c r="G70"/>
  <c r="G64"/>
  <c r="J61"/>
  <c r="H61"/>
  <c r="G51"/>
  <c r="G33"/>
  <c r="G27"/>
  <c r="K24"/>
  <c r="I233"/>
  <c r="G210"/>
  <c r="L197"/>
  <c r="L196" s="1"/>
  <c r="M241"/>
  <c r="M247" s="1"/>
  <c r="K241"/>
  <c r="I241"/>
  <c r="J240"/>
  <c r="H240"/>
  <c r="G209"/>
  <c r="M203"/>
  <c r="G203" s="1"/>
  <c r="G183"/>
  <c r="I181"/>
  <c r="G140"/>
  <c r="G122"/>
  <c r="M89"/>
  <c r="L88"/>
  <c r="M43"/>
  <c r="M42" s="1"/>
  <c r="G26"/>
  <c r="I24"/>
  <c r="G159"/>
  <c r="G123"/>
  <c r="G63"/>
  <c r="M181" i="15"/>
  <c r="M167"/>
  <c r="M166" s="1"/>
  <c r="M26"/>
  <c r="M40"/>
  <c r="M65"/>
  <c r="M64" s="1"/>
  <c r="M91"/>
  <c r="G253"/>
  <c r="G26"/>
  <c r="G65"/>
  <c r="G208"/>
  <c r="K255"/>
  <c r="H252"/>
  <c r="J252"/>
  <c r="J251" s="1"/>
  <c r="J255" s="1"/>
  <c r="I253"/>
  <c r="I251" s="1"/>
  <c r="H25"/>
  <c r="L40"/>
  <c r="G40" s="1"/>
  <c r="G41"/>
  <c r="H64"/>
  <c r="G64" s="1"/>
  <c r="L91"/>
  <c r="G91" s="1"/>
  <c r="G92"/>
  <c r="H148"/>
  <c r="G148" s="1"/>
  <c r="L167"/>
  <c r="L166" s="1"/>
  <c r="G166" s="1"/>
  <c r="L181"/>
  <c r="G181" s="1"/>
  <c r="G182"/>
  <c r="H190"/>
  <c r="G190" s="1"/>
  <c r="M172" i="12" l="1"/>
  <c r="G172" s="1"/>
  <c r="G40"/>
  <c r="M158"/>
  <c r="M157" s="1"/>
  <c r="G181"/>
  <c r="I239"/>
  <c r="K239"/>
  <c r="K245" s="1"/>
  <c r="K247"/>
  <c r="G139"/>
  <c r="G157"/>
  <c r="G233"/>
  <c r="G121"/>
  <c r="L240"/>
  <c r="M88"/>
  <c r="G88" s="1"/>
  <c r="M62"/>
  <c r="J239"/>
  <c r="M202"/>
  <c r="G202" s="1"/>
  <c r="M197"/>
  <c r="H239"/>
  <c r="G241"/>
  <c r="G43"/>
  <c r="G42" s="1"/>
  <c r="G89"/>
  <c r="M25"/>
  <c r="H251" i="15"/>
  <c r="M252"/>
  <c r="M251" s="1"/>
  <c r="M255" s="1"/>
  <c r="M25"/>
  <c r="G25" s="1"/>
  <c r="G167"/>
  <c r="L252"/>
  <c r="L251" s="1"/>
  <c r="L255" s="1"/>
  <c r="G158" i="12" l="1"/>
  <c r="L239"/>
  <c r="L245" s="1"/>
  <c r="L246"/>
  <c r="M24"/>
  <c r="G24" s="1"/>
  <c r="M240"/>
  <c r="M246" s="1"/>
  <c r="G25"/>
  <c r="M196"/>
  <c r="G196" s="1"/>
  <c r="G197"/>
  <c r="M61"/>
  <c r="G61" s="1"/>
  <c r="G62"/>
  <c r="G251" i="15"/>
  <c r="G252"/>
  <c r="M239" i="12" l="1"/>
  <c r="M245" s="1"/>
  <c r="G240"/>
  <c r="C53" i="14"/>
  <c r="C46" s="1"/>
  <c r="C47" s="1"/>
  <c r="G32"/>
  <c r="H32"/>
  <c r="F32"/>
  <c r="G239" i="12" l="1"/>
  <c r="F42" i="14"/>
  <c r="J31" i="11" l="1"/>
  <c r="G42" i="14" l="1"/>
  <c r="H42"/>
  <c r="G37"/>
  <c r="H37"/>
  <c r="G29"/>
  <c r="H29"/>
  <c r="G26"/>
  <c r="H26"/>
  <c r="G24"/>
  <c r="H24"/>
  <c r="G21"/>
  <c r="H21"/>
  <c r="H8"/>
  <c r="F8"/>
  <c r="E43"/>
  <c r="E44" s="1"/>
  <c r="E45" s="1"/>
  <c r="G43"/>
  <c r="F43"/>
  <c r="D43"/>
  <c r="D44" s="1"/>
  <c r="D47" s="1"/>
  <c r="C43"/>
  <c r="C44" s="1"/>
  <c r="F37"/>
  <c r="F29"/>
  <c r="F26"/>
  <c r="F24"/>
  <c r="F21"/>
  <c r="G8"/>
  <c r="D45" l="1"/>
  <c r="C45"/>
  <c r="H43"/>
  <c r="H44" s="1"/>
  <c r="J29" i="11"/>
  <c r="M30" l="1"/>
  <c r="L30"/>
  <c r="K31"/>
  <c r="L31"/>
  <c r="I25" i="13" l="1"/>
  <c r="J25"/>
  <c r="H25"/>
  <c r="L39" i="11"/>
  <c r="M39"/>
  <c r="M51" s="1"/>
  <c r="M25" i="13" s="1"/>
  <c r="K39" i="11"/>
  <c r="L51"/>
  <c r="K30"/>
  <c r="G49"/>
  <c r="G48"/>
  <c r="J47"/>
  <c r="I47"/>
  <c r="H47"/>
  <c r="G46"/>
  <c r="G44" s="1"/>
  <c r="K44"/>
  <c r="J44"/>
  <c r="I44"/>
  <c r="H44"/>
  <c r="G43"/>
  <c r="G41" s="1"/>
  <c r="L41"/>
  <c r="K41"/>
  <c r="J41"/>
  <c r="I41"/>
  <c r="H41"/>
  <c r="K40"/>
  <c r="I40"/>
  <c r="I38" s="1"/>
  <c r="H40"/>
  <c r="H38" s="1"/>
  <c r="P32"/>
  <c r="J32"/>
  <c r="I32"/>
  <c r="H32"/>
  <c r="I31"/>
  <c r="I29" s="1"/>
  <c r="H31"/>
  <c r="H29" s="1"/>
  <c r="J52" l="1"/>
  <c r="I23" i="13"/>
  <c r="K23"/>
  <c r="K51" i="11"/>
  <c r="G51" s="1"/>
  <c r="M23" i="13"/>
  <c r="L23"/>
  <c r="H50" i="11"/>
  <c r="K29"/>
  <c r="L25" i="13"/>
  <c r="K25"/>
  <c r="J50" i="11"/>
  <c r="G47"/>
  <c r="H52"/>
  <c r="H26" i="13" s="1"/>
  <c r="K38" i="11"/>
  <c r="L29"/>
  <c r="L32"/>
  <c r="M41"/>
  <c r="L44"/>
  <c r="M44"/>
  <c r="M47"/>
  <c r="L47"/>
  <c r="I50"/>
  <c r="I52"/>
  <c r="I26" i="13" s="1"/>
  <c r="I24" s="1"/>
  <c r="K52" i="11"/>
  <c r="K32"/>
  <c r="L40"/>
  <c r="L38" s="1"/>
  <c r="K47"/>
  <c r="K26" i="13" l="1"/>
  <c r="K24" s="1"/>
  <c r="J26"/>
  <c r="J24" s="1"/>
  <c r="J23"/>
  <c r="K50" i="11"/>
  <c r="G25" i="13"/>
  <c r="H22"/>
  <c r="H28" s="1"/>
  <c r="I29"/>
  <c r="H24"/>
  <c r="L52" i="11"/>
  <c r="L26" i="13" s="1"/>
  <c r="L29" s="1"/>
  <c r="L50" i="11"/>
  <c r="M32"/>
  <c r="M31"/>
  <c r="M29" s="1"/>
  <c r="G34"/>
  <c r="M40"/>
  <c r="M38" s="1"/>
  <c r="K29" i="13" l="1"/>
  <c r="J29"/>
  <c r="L24"/>
  <c r="J22"/>
  <c r="J21" s="1"/>
  <c r="I22"/>
  <c r="H23"/>
  <c r="H29" s="1"/>
  <c r="H27" s="1"/>
  <c r="M52" i="11"/>
  <c r="G32"/>
  <c r="G31"/>
  <c r="M50"/>
  <c r="G50" s="1"/>
  <c r="G40"/>
  <c r="G38" s="1"/>
  <c r="M26" i="13" l="1"/>
  <c r="G26" s="1"/>
  <c r="G24" s="1"/>
  <c r="K22"/>
  <c r="K21" s="1"/>
  <c r="G23"/>
  <c r="I21"/>
  <c r="I28"/>
  <c r="I27" s="1"/>
  <c r="J28"/>
  <c r="J27" s="1"/>
  <c r="J34" s="1"/>
  <c r="H21"/>
  <c r="G29" i="11"/>
  <c r="G52"/>
  <c r="M24" i="13" l="1"/>
  <c r="M29"/>
  <c r="G29" s="1"/>
  <c r="L22"/>
  <c r="L28" s="1"/>
  <c r="L27" s="1"/>
  <c r="K28"/>
  <c r="K27" s="1"/>
  <c r="L21" l="1"/>
  <c r="M22"/>
  <c r="G22" s="1"/>
  <c r="G21" s="1"/>
  <c r="M28" l="1"/>
  <c r="M27" s="1"/>
  <c r="M21"/>
  <c r="G28" l="1"/>
  <c r="G27" s="1"/>
</calcChain>
</file>

<file path=xl/sharedStrings.xml><?xml version="1.0" encoding="utf-8"?>
<sst xmlns="http://schemas.openxmlformats.org/spreadsheetml/2006/main" count="1116" uniqueCount="308">
  <si>
    <t>Наименование показателя</t>
  </si>
  <si>
    <t>Срок реализации</t>
  </si>
  <si>
    <t>Финансовое обеспечение</t>
  </si>
  <si>
    <t>Источник</t>
  </si>
  <si>
    <t>Объем (рублей)</t>
  </si>
  <si>
    <t>Наименование</t>
  </si>
  <si>
    <t>Значение</t>
  </si>
  <si>
    <t>по (год)</t>
  </si>
  <si>
    <t>Всего</t>
  </si>
  <si>
    <t>Всего, из них расходы за счет:</t>
  </si>
  <si>
    <t>с 
(год)</t>
  </si>
  <si>
    <t>1.1</t>
  </si>
  <si>
    <t>2</t>
  </si>
  <si>
    <t>2.1</t>
  </si>
  <si>
    <t>3</t>
  </si>
  <si>
    <t>3.1</t>
  </si>
  <si>
    <t>4.1</t>
  </si>
  <si>
    <t>5</t>
  </si>
  <si>
    <t>5.1</t>
  </si>
  <si>
    <t>СТРУКТУРА</t>
  </si>
  <si>
    <t>Единица измере-ния</t>
  </si>
  <si>
    <t>муниципальной программы Одесского района Омской области</t>
  </si>
  <si>
    <t>процентов</t>
  </si>
  <si>
    <t>6</t>
  </si>
  <si>
    <t>7</t>
  </si>
  <si>
    <t>7.1</t>
  </si>
  <si>
    <t>8.1</t>
  </si>
  <si>
    <t>9</t>
  </si>
  <si>
    <t>9.1</t>
  </si>
  <si>
    <t>6.1</t>
  </si>
  <si>
    <t>единиц</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</si>
  <si>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выпускников,сдавших единый государственный экзамен по данным предметам</t>
  </si>
  <si>
    <t>Доля детей,прошедших оздоровление в учреждении с круглосуточным пребыванием в общей численности детей, имевших возможность пройти оздоровление согласно предельной наполняемости</t>
  </si>
  <si>
    <t>Общее количество проверок в отношении учреждений, деятельность которых подлежит инспекторскому контролю в сфере образования</t>
  </si>
  <si>
    <t>в том числе по годам реализации муниципальной программы</t>
  </si>
  <si>
    <t>Доля муниципальных образовательных организаций Одесского района,допущенных муниципальными комиссиями по проверке готовности образовательных оргагнизаций к началу нового учебного года в общем количестве муниципальных образовательных организаций Одесского района</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</si>
  <si>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</si>
  <si>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человек</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</si>
  <si>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</si>
  <si>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 </t>
  </si>
  <si>
    <t>п/п</t>
  </si>
  <si>
    <t xml:space="preserve">1. Налоговых и неналоговых доходов, поступлений в бюджет муниципального района нецелевого характера </t>
  </si>
  <si>
    <t>2. Поступлений в бюджет муниципального района целевого характера</t>
  </si>
  <si>
    <t>Основное мероприятие 1: Развитие системы дошкольного  образования</t>
  </si>
  <si>
    <t>Мероприятие 1:  Приобретение  продуктов  питания</t>
  </si>
  <si>
    <t>Мероприятие 2:  Компенсация части родительской платы  за содержание детей  в дошкольных учреждениях по льготным категориям воспитанников</t>
  </si>
  <si>
    <t xml:space="preserve">Мероприятие 3: Приобретение продуктов питания за счет родительской платы по дошкольным группам в школах            </t>
  </si>
  <si>
    <t>Мероприятие 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</si>
  <si>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Мероприятие 6: 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</si>
  <si>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Основное мероприятие 2:  Организация общеобразовательного  процесса</t>
  </si>
  <si>
    <t xml:space="preserve">Мероприятие 6: Организация горячего питания обучащихся в муниципальных общеобразовательных организациях (обеспечение готовой к употреблению пищевой продукцией) </t>
  </si>
  <si>
    <t>Основное мероприятие 3:  Развитие системы дополнительного образования</t>
  </si>
  <si>
    <t xml:space="preserve">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хозяйственного,учебно-методического,информационно-кадрового сопровождения муниципальных образовательных организаций  </t>
  </si>
  <si>
    <t xml:space="preserve">Основное мероприятие 4: Обеспечение функционирования  модели персонифицированного финансирования дополнительного образования детей </t>
  </si>
  <si>
    <t xml:space="preserve">Мероприятие 1: Обеспечение организации дополнительного образования детей в муниципальных организациях дополнительного образования с учетом реализации модели персонифицированного финансирования дополнительного образования детей  </t>
  </si>
  <si>
    <t xml:space="preserve">Мероприятие 3: Предоставление грантов  с учетом реализации модели персонифицированного финансирования дополнительного образования детей    </t>
  </si>
  <si>
    <t>Основное мероприятие 5:  Реализация мероприятий  по оздоровлению детей</t>
  </si>
  <si>
    <t>Основное мероприятие 6: Организация  финансово-экономического, хозяйственного, учебно-методического, информационно-кадрового сопровождения  муниципальных учреждений в сфере образования</t>
  </si>
  <si>
    <t xml:space="preserve">Мероприятие 2:  Обеспечение  организации дополнительного образования детей в муниципальных учреждениях дополнительного образования, осуществление финансово-экономического, хозяйственного,учебно-методического,информационно-кадрового сопровождения муниципальных образовательных организаций </t>
  </si>
  <si>
    <t>Мероприятие 1:  Руководство и управление в сфере установленных функций муниципальных органов Одесского района в сфере образования</t>
  </si>
  <si>
    <t>Основное мероприятие 8:  Федеральный проект "Современная школа"</t>
  </si>
  <si>
    <t>Мероприятие 1: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2020-2022 годах</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</si>
  <si>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</si>
  <si>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3: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</si>
  <si>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Основное мероприятие 9: Федеральный проект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</si>
  <si>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</si>
  <si>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Доля детей в возрасте  1-6 лет, стоящих на учете для определения в муниципальные дошкольные образовательные учреждения, в общей численности детей в возрасте 1-6 лет,   проживающих в Одесским муниципальном районе Омской области</t>
  </si>
  <si>
    <t>Количество детей в возрасте от 6 до 18 лет, проживающих на территории Одесского муниципального района, направленных в организации отдыха детей и их оздоровления</t>
  </si>
  <si>
    <t>Доля детей в возрасте 5-18 лет, получающих услуги по дополнительному образованию в организациях различной организационной-правовой формы и формы собственности, в общей численности детей  данной возрастной группы</t>
  </si>
  <si>
    <t>Доля юридических лиц,охваченных финансово-экономическим ,хозяйственным,учебно-методическим,информационно-кадровым сопровождением муниципальных учреждений в сфере образования, в общем количестве юридических лиц в сфере образования</t>
  </si>
  <si>
    <t>Количество учащихся, дополнительно привлеченных к занятиям физической культурой и спортом</t>
  </si>
  <si>
    <t>Количество детей в возрасте 5-18 лет , охваченных системой персонифицированного финансирования дополнительного образования детей</t>
  </si>
  <si>
    <t>Доля детей, оставшихся без  попечения родителей, переданных на воспитание  в семью, от общего количества выявленных детей, оставшихся без попечения родителей</t>
  </si>
  <si>
    <t xml:space="preserve">Основное мероприятие 2:  Меры социальной поддержки опекунам детей(сирот), приемных семей </t>
  </si>
  <si>
    <t>Мероприятие 2:  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</si>
  <si>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Основное мероприятие 1: Организация опеки и попечительства над несовершеннолетними, социальной поддержки опекунов(попечителей) детей, оставшихся без попечения родителей</t>
  </si>
  <si>
    <t>Доля опекунов(попечителей) детей, оставшихся без попечения родителей, получающих выплату денежных средств на содержание подопечных дедей, от общего количесвта имеющих право  в соответствии с законодательством получать указанную выплату опекунов(попечителей) детей, оставшихся без опечения родителей</t>
  </si>
  <si>
    <t>Доля приемных родителей и опекунов(попечителей),получающих ежемесячное денежное вознаграждение за осуществление обязанностей по договору о приемной семье об осуществлении опеки или попечительства, от общего числа имеющих право в соответствии с  законодтельством получать указанное вознаграждение приемных родителей и опекунов(попечителей)</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</si>
  <si>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</si>
  <si>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ком</t>
  </si>
  <si>
    <t>жел</t>
  </si>
  <si>
    <t>бел</t>
  </si>
  <si>
    <t>бун</t>
  </si>
  <si>
    <t>к постановлению Главы Одесского</t>
  </si>
  <si>
    <t>муниципального района Омской области</t>
  </si>
  <si>
    <t>Наименование подпрограммы</t>
  </si>
  <si>
    <t xml:space="preserve">Подпрограмма 1.  «Развитие системы образования Одесского муниципального района Омской области» </t>
  </si>
  <si>
    <t>Соисполнитель, исполнитель  подпрограммы, исполнитель мероприятия</t>
  </si>
  <si>
    <t xml:space="preserve">Подпрограмма 2.  "Обеспечение жизнеустройства детей-сирот и детей, оставшихся без попечения родителей, проживающих на территории Одесского муниципального района Омской области" </t>
  </si>
  <si>
    <t>Итого по муниципальной программе</t>
  </si>
  <si>
    <t>"Развитие системы образования Одесского муниципального района Омской области"</t>
  </si>
  <si>
    <t>Задача 1 подпрограммы: Обеспечение доступности качества дошкольного образования, в том числе за счет создания дополнительных мест</t>
  </si>
  <si>
    <t>Задача 4 подпрогрммы: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бюджетов бюджетной системы, легкость и оперативность смены осваиваемых образовательных программ.</t>
  </si>
  <si>
    <t>Задача 5 подпрограммы: Создание условий для организации полноценного отдыха, оздоровления и занятости детей и подростков в Одесском муниципальном районе</t>
  </si>
  <si>
    <t>Задача 6 подпрограммы: Комплексное развитие материально-технической базыи инфраструктуры образовательных учреждений района, эффективное использование финансово-экономических, хозяйственных, учебно-методических, информационно-кадровых ресурсов</t>
  </si>
  <si>
    <t>Задача 7 подпрограммы: Совершенствование механизмов управления системой образования Одесского муниципального района для повышения качества предоставления государственных (муниципальных) услуг, которые обеспечивают взаимодействие граждан и образовательных организаций с органами управления образованием, внедрение цифровых технологий в сфере управления образованием</t>
  </si>
  <si>
    <t>Задача 8 подпрограммы: Внедрение на уровнях начального общего, основного общего и среднего общего образования новых методов обучения и воспитания, образовательных технологий, обеспечивающих освоение обучающимися основных и дополнительных общеобразовательных программ цифрового, естественно-научного, технического и гуманитарного профилей, а также обновление содержания и совершенствование методов обучения предметных областей «Технология», «Информатика», «Основы безопасности жизнедеятельности», посредством создания и функционирования в Одесском муниципальном районе Центров цифрового и гуманитарного профилей «Точка роста», оснащенных современным высокотехнологичным оборудованием,  средствами обучения и способствующих формированию современных технологических и гуманитарных компетенций и навыков у участников образовательных отношений</t>
  </si>
  <si>
    <t>Задача 9 подпрограммы: Обеспечение для детей в возрасте от 5 до 18 лет доступных для каждого и качественных условий для воспитания гармонично развитой и социально ответственной личности путем увеличения охвата детей дополнительным образованием, обновления содержания и методов дополнительного образования детей, развития кадрового потенциала и модернизации инфраструктуры системы дополнительного образования детей</t>
  </si>
  <si>
    <t>Итого по подпрограмме муниципальной программы</t>
  </si>
  <si>
    <t>(далее - подпрограмма)</t>
  </si>
  <si>
    <t>подпрограммы Одесского муниципального района Омской области</t>
  </si>
  <si>
    <t>(далее -  подпрограмма)</t>
  </si>
  <si>
    <t xml:space="preserve">"Обеспечение жизнеустройства детей-сирот и детей, оставшихся без попечения родителей в Одесском муниципальном районе Омской области"  </t>
  </si>
  <si>
    <t>Целевые индикаторы реализации мероприятия (группы мероприятий) подпрограммы муниципальной программы</t>
  </si>
  <si>
    <t>Единица измерения</t>
  </si>
  <si>
    <t>в том числе по годам реализации подпрограммы муниципальной программы</t>
  </si>
  <si>
    <t>Цель подпрограммы: Обеспечение государственных гарантий доступности и равных возможностей получения качественного образования для формирования успешной, социально активной личности, отвечающей требованиям современного общества и экономики Одесского муниципального района</t>
  </si>
  <si>
    <t xml:space="preserve">Цель муниципальной подпрограммы: совершенствование системы жизнеустройства детей, оставшихся без попечения родителей, проживающих на территории Одесского муниципального района Омской области (далее дети, оставшиеся без попечения родителей)
</t>
  </si>
  <si>
    <t>Задача 1 подпрограммы: Развитие семейных форм устройства детей, оставшихся без попечения родителей.</t>
  </si>
  <si>
    <t>Задача 2 подпрограммы: Оказание мер социальной поддержки замещающим семьям.</t>
  </si>
  <si>
    <t>"Развитие системы образования и обеспечение жизнеустройства детей-сирот и детей, оставшихся без попечения родителей в Одесском муниципальном районе Омской области"</t>
  </si>
  <si>
    <t>по итоговым суммам подпрограмм</t>
  </si>
  <si>
    <t>Доля детей в возрасте 1-6 лет, получающих дошкольную образовательную услугу и услугу по их содержанию в муниципальных образовательных учреждениях в общей численности детей в возрасте 1-6 лет, проживающих в Одесском муниципальном районе Омской области</t>
  </si>
  <si>
    <t>1.2</t>
  </si>
  <si>
    <t>1.3</t>
  </si>
  <si>
    <t>1.4</t>
  </si>
  <si>
    <t>1.5</t>
  </si>
  <si>
    <t>1.6</t>
  </si>
  <si>
    <t>2.2</t>
  </si>
  <si>
    <t>2.3</t>
  </si>
  <si>
    <t>2.4</t>
  </si>
  <si>
    <t>2.7</t>
  </si>
  <si>
    <t>3.2</t>
  </si>
  <si>
    <t>5.2</t>
  </si>
  <si>
    <t>Соисполнитель, исполнитель основного мероприятия, исполнитель мероприятия</t>
  </si>
  <si>
    <t>Комитет по образованию администрации Одесского муниципального района Омской области</t>
  </si>
  <si>
    <r>
      <t>Мероприятие 3:  Предоставление мер социальной поддержки приемным семьям, приемным детям, достигшим возраста восемнадцати лет, обучающимся</t>
    </r>
    <r>
      <rPr>
        <sz val="8"/>
        <rFont val="Times New Roman"/>
        <family val="1"/>
        <charset val="204"/>
      </rPr>
      <t xml:space="preserve"> по</t>
    </r>
    <r>
      <rPr>
        <sz val="8"/>
        <color theme="1"/>
        <rFont val="Times New Roman"/>
        <family val="1"/>
        <charset val="204"/>
      </rPr>
      <t xml:space="preserve"> очной форме обучения в общеобразовательных организациях </t>
    </r>
  </si>
  <si>
    <t xml:space="preserve">Основное мероприятие 6: Осуществление управления в сфере образования </t>
  </si>
  <si>
    <t>1.7</t>
  </si>
  <si>
    <t>2.6</t>
  </si>
  <si>
    <t>2.8</t>
  </si>
  <si>
    <t>2.9</t>
  </si>
  <si>
    <t>4.2</t>
  </si>
  <si>
    <t>4.3</t>
  </si>
  <si>
    <t>6.2</t>
  </si>
  <si>
    <t>8.2</t>
  </si>
  <si>
    <t>8.3</t>
  </si>
  <si>
    <t>2.10</t>
  </si>
  <si>
    <t>2.11</t>
  </si>
  <si>
    <t>5.4</t>
  </si>
  <si>
    <t>5.5</t>
  </si>
  <si>
    <t>1.8</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</si>
  <si>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</si>
  <si>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2.12</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</si>
  <si>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Одесского муниципального района Омской области</t>
  </si>
  <si>
    <t>Достижение уровня средней номинальной начисленной заработной платы педогогических работников муниципальных организаций дополнительного образования Одесского муниципального района Омской области</t>
  </si>
  <si>
    <t xml:space="preserve">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 
</t>
  </si>
  <si>
    <t>к  постановлению Главы Одесского</t>
  </si>
  <si>
    <t xml:space="preserve">"Приложение №1 к приложению </t>
  </si>
  <si>
    <t xml:space="preserve">постаноления Главы Одесского </t>
  </si>
  <si>
    <t xml:space="preserve">муниципального района Омской области </t>
  </si>
  <si>
    <t xml:space="preserve">"Приложение №3 к приложению </t>
  </si>
  <si>
    <t xml:space="preserve">постановления Главы Одесского </t>
  </si>
  <si>
    <t>"Приложение №2 к приложению</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</si>
  <si>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оргагнизаций к началу нового учебного года, в общем количестве муниципальных образовательных организаций Одесского муниципального района Омской области</t>
  </si>
  <si>
    <t>2.13</t>
  </si>
  <si>
    <t>2.14</t>
  </si>
  <si>
    <t>2.15</t>
  </si>
  <si>
    <t>Мероприятие 15:   Обеспечение бесплатным двухразовым питанием детей  с ограниченными возможностями здоровья, обьучающихся  в муниципальных общеобразовательных учреждениях</t>
  </si>
  <si>
    <t>7.2</t>
  </si>
  <si>
    <t>Мероприятия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</si>
  <si>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t>Мероприятие 1:  Организация и осуществление деятельности по опеке и попечительству над несовершеннолетними</t>
  </si>
  <si>
    <t>Мероприятие 1: 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</si>
  <si>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от 11.11.2020 № 427</t>
  </si>
  <si>
    <t>Мероприятие 4: Создание в муниципальных дошкольных образовательных организациях условий, гарантирующих доступность и качество предоставления дошкольного образования</t>
  </si>
  <si>
    <t>Мероприятие 1: Создание в муниципальных  организациях условий, гарантирующих доступность и качество предоставления дополнительного  образования</t>
  </si>
  <si>
    <t xml:space="preserve">Мероприятие 2:  Создание в муниципальных  организациях условий, гарантирующих доступность и качество предоставления дополнительного  образования с учетом реализации модели персонифицированного финансирования дополнительного образования детей     </t>
  </si>
  <si>
    <t>Мероприятие 1: Создание в муниципальных детских оздоровительных лагерях условий для реализации программ отдыха и оздоровления детей</t>
  </si>
  <si>
    <t>Мероприятие 1: Финансово-экономическое, хозяйственное, программно-методическое и информационное обеспечение образовательного процесса в образовательных организациях всех типов</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</si>
  <si>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</si>
  <si>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5.6</t>
  </si>
  <si>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(«дорожная карта»)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1.04.2020 года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(процентов) в текущем году</t>
  </si>
  <si>
    <t xml:space="preserve">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муниципальных образований Омской области </t>
  </si>
  <si>
    <t>8.4</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</si>
  <si>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</si>
  <si>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материально-техническому оснащению центров образования естественно-научной и технологической направленностей</t>
  </si>
  <si>
    <t>2.16</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</si>
  <si>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Одесского муниципального района Омской области, которым предоставлены средства указанной субсидии на соответствующие цели</t>
  </si>
  <si>
    <t>1.10</t>
  </si>
  <si>
    <t>2.17</t>
  </si>
  <si>
    <t>10</t>
  </si>
  <si>
    <t>10.1</t>
  </si>
  <si>
    <t>Задача 10 подпрограммы: Повышение качества патриотического воспитания в общеобразовательном процессе, обновление воспитательных технологий, содержания воспитания, а так же обновление материально-технической базы</t>
  </si>
  <si>
    <t>Основное мероприятие 10: Федеральный проект "Патриотическое воспитание граждан Российской Федерации"</t>
  </si>
  <si>
    <t>1.11</t>
  </si>
  <si>
    <t>2.18</t>
  </si>
  <si>
    <t>Доля приемных родителей , получающих выплату денежных средств на содержание подопечных детей, от общего количесвта имеющих право  в соответствии с законодательством получать указанную выплату приемных родителей</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</si>
  <si>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</si>
  <si>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 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</si>
  <si>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</si>
  <si>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3.4</t>
  </si>
  <si>
    <t>Доля муниципальных образовательных организаций Одесского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Одесскому муниципальному району Омской области, в общем количестве муниципальных образовательных организаций Одесского муниципального района Омской области, которым предоставлены средства указанных субсидий на соответствующие цели</t>
  </si>
  <si>
    <t>2.19</t>
  </si>
  <si>
    <t>2.20</t>
  </si>
  <si>
    <t>1.12</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</si>
  <si>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муниципальных районов Омской области</t>
  </si>
  <si>
    <t>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</si>
  <si>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Мероприятие 16:    Возмещение затрат в части обеспечения бесплатным горячим питанием детей граждан, направленных для участия в специальной военной операции, обучающихся по образовательным программам основного общего и среднего общего образования в муниципальных образовательных организациях, и освобождения от платы, взимаемой за присмотр и уход за детьми граждан, направленных для участия в специальной военной операции, в муниципальных организациях, осуществляющих образовательную деятельность по реализации образовательных программ дошкольного образования</t>
  </si>
  <si>
    <t>Мероприятие 17:   Организация и осуществление мероприятий по работе с детьми и молодёжью в каникулярное время за счет средств местного бюджета сверх установленной доли софинансирования</t>
  </si>
  <si>
    <t>Мероприятие 18:   Организация и осуществление мероприятий по работе с детьми и молодёжью в каникулярное время за счет средств от добровольного пожертвования родителей</t>
  </si>
  <si>
    <t>Мероприятие 20:    Организация общеобразовательного процесса</t>
  </si>
  <si>
    <t>Мероприятие 7:  Ремонт зданий, установка систем и оборудования пожарной и общей безопасности в муниципальных образовательных организациях</t>
  </si>
  <si>
    <t xml:space="preserve">Мероприятие 8:  Ремонт зданий и материально-техническое оснащение муниципальных образовательных организаций муниципальных районов Омской области,в том числе приобретение оборудования,спортивного инвентаря и оборудования,мягкого инвентаря,строительных материалов,окон,дверей,в целях подготовки к новому учебному году </t>
  </si>
  <si>
    <t xml:space="preserve">Мероприятие 10:  Аттестация рабочих мест </t>
  </si>
  <si>
    <t>Мероприятие 11: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</si>
  <si>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Мероприятие 12: Возмещение затрат в части обеспечения бесплатным горячим питанием детей граждан, направленных для участия в специальной военной операции, обучающихся по образовательным программам основного общего и среднего общего образования в муниципальных образовательных организациях, и освобождения от платы, взимаемой за присмотр и уход за детьми граждан, направленных для участия в специальной военной операции, в муниципальных организациях, осуществляющих образовательную деятельность по реализации образовательных программ дошкольного образования</t>
  </si>
  <si>
    <t>Мероприятие 1:   Обеспечение  горячим питанием  учащихся муниципальных  общеобразовательных  организаций за счёт средств от добровольного пожертвования родителей</t>
  </si>
  <si>
    <t>Мероприятие 2:  Создание в муниципальных  общеобразовательных  организациях условий, гарантирующих доступность и качество предоставления  начального общего, основного общего, среднего общего  образования</t>
  </si>
  <si>
    <t>Мероприятие 3:  Ремонт зданий, установка систем и оборудования пожарной и общей безопасности в муниципальных образовательных организациях</t>
  </si>
  <si>
    <t xml:space="preserve">Мероприятие 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</si>
  <si>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Мероприятие 7:   Организация и осуществление мероприятий по работе с детьми и молодёжью в каникулярное время</t>
  </si>
  <si>
    <t>Мероприятие 9:   Выплаты денежной компенсации за обеспечение бесплатным двухразовым питанием обучающихся с ограниченными возможностями здоровья в общеобразовательных учреждениях</t>
  </si>
  <si>
    <t xml:space="preserve">Мероприятие 10: Аттестация рабочих мест </t>
  </si>
  <si>
    <t>Мероприятие 11: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</si>
  <si>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Мероприятие 12: Реализация полномочий на получение образования в части оплаты труда и начислений на выплаты по оплате труда работников, в трудовые обязанности которых входит организация или осуществление присмотра и ухода за детьми</t>
  </si>
  <si>
    <t>Мероприятие 13: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</si>
  <si>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Аттестация рабочих мест</t>
  </si>
  <si>
    <t>3.5</t>
  </si>
  <si>
    <t>Мероприятие 5:  Ремонт зданий, установка систем и оборудования пожарной и общей безопасности в муниципальных образовательных организациях</t>
  </si>
  <si>
    <t xml:space="preserve">Мероприятие 2:  Организация и осуществление мероприятий по работе с детьми и молодёжью в каникулярное время </t>
  </si>
  <si>
    <t xml:space="preserve">Мероприятие 4: Подготовка стационарных муниципальных детских оздоровительных лагерей  </t>
  </si>
  <si>
    <t xml:space="preserve">Мероприятие 5: Материально-техническое оснащение муниципальных образовательных организаций </t>
  </si>
  <si>
    <t xml:space="preserve">Мероприятие 6: Аттестация рабочих мест </t>
  </si>
  <si>
    <t>5.7</t>
  </si>
  <si>
    <t xml:space="preserve">Мероприятие 7: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</si>
  <si>
    <t>6.4</t>
  </si>
  <si>
    <t>от 15.09.2023 № 333</t>
  </si>
  <si>
    <t>Приложение 1</t>
  </si>
  <si>
    <t>Приложение 2</t>
  </si>
  <si>
    <t>Приложение 3</t>
  </si>
  <si>
    <t>02 10 01</t>
  </si>
  <si>
    <t>02 11 01</t>
  </si>
  <si>
    <t>02 11 02</t>
  </si>
  <si>
    <t>02 11 03</t>
  </si>
  <si>
    <t>02 11 04</t>
  </si>
  <si>
    <t>02 11 05</t>
  </si>
  <si>
    <t>02 11 06</t>
  </si>
  <si>
    <t>02 11 11</t>
  </si>
  <si>
    <t>02 12 00</t>
  </si>
  <si>
    <t>02 12 01</t>
  </si>
  <si>
    <t>02 12 02</t>
  </si>
  <si>
    <t>02 12 03</t>
  </si>
  <si>
    <t>02 12 04</t>
  </si>
  <si>
    <t>02 12 06</t>
  </si>
  <si>
    <t>02 12 07</t>
  </si>
  <si>
    <t>02 12 09</t>
  </si>
  <si>
    <t>02 12 10</t>
  </si>
  <si>
    <t>02 12 11</t>
  </si>
  <si>
    <t>02 12 12</t>
  </si>
  <si>
    <t>02 12 13</t>
  </si>
  <si>
    <t>02 12 15</t>
  </si>
  <si>
    <t>02 13 01</t>
  </si>
  <si>
    <t>02 13 02</t>
  </si>
  <si>
    <t>02 13 05</t>
  </si>
  <si>
    <t>02 14 01</t>
  </si>
  <si>
    <t>02 14 03</t>
  </si>
  <si>
    <t>02 15 01</t>
  </si>
  <si>
    <t>02 15 04</t>
  </si>
  <si>
    <t>02 15 05</t>
  </si>
  <si>
    <t>02 16 01</t>
  </si>
  <si>
    <t>02 16 02</t>
  </si>
  <si>
    <t>02 17 01</t>
  </si>
  <si>
    <t>02 18 04</t>
  </si>
  <si>
    <t>06 11 05</t>
  </si>
  <si>
    <t>05 41 01</t>
  </si>
  <si>
    <t>05 24 01</t>
  </si>
  <si>
    <t>02 21 01</t>
  </si>
  <si>
    <t>02 22 00</t>
  </si>
  <si>
    <t>02 22 01</t>
  </si>
  <si>
    <t>02 22 02</t>
  </si>
  <si>
    <t>02 22 03</t>
  </si>
  <si>
    <t>ВСЕГО 504</t>
  </si>
  <si>
    <t>10 03 01</t>
  </si>
  <si>
    <t>10 03 04</t>
  </si>
  <si>
    <t>10 03 03</t>
  </si>
  <si>
    <t>ЕГЭ</t>
  </si>
  <si>
    <t>САДы</t>
  </si>
  <si>
    <t>ШКОЛы</t>
  </si>
  <si>
    <t>02 16 04</t>
  </si>
  <si>
    <t>ДОПы</t>
  </si>
  <si>
    <t>лагерь</t>
  </si>
  <si>
    <t>центр</t>
  </si>
  <si>
    <t>комитет</t>
  </si>
  <si>
    <t>школы ремонт</t>
  </si>
  <si>
    <t>1.13</t>
  </si>
  <si>
    <t>Мероприятие 13: Внедрение энергоэффективных технологий в муниципальных учреждениях и органах местного самоуправления Одесского муниципального района Омской области</t>
  </si>
  <si>
    <t>2.21</t>
  </si>
  <si>
    <t>Мероприятие 21: Внедрение энергоэффективных технологий в муниципальных учреждениях и органах местного самоуправления Одесского муниципального района Омской области</t>
  </si>
  <si>
    <t>3.6</t>
  </si>
  <si>
    <t>Мероприятие 6: Внедрение энергоэффективных технологий в муниципальных учреждениях и органах местного самоуправления Одесского муниципального района Омской области</t>
  </si>
  <si>
    <t>6.5</t>
  </si>
  <si>
    <t>Мероприятие 5: Внедрение энергоэффективных технологий в муниципальных учреждениях и органах местного самоуправления Одесского муниципального района Омской области</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</si>
  <si>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</si>
  <si>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4.4</t>
  </si>
  <si>
    <t>Мероприятие 4: Финансовое обеспечение (возмещение) затрат, связанных с оказанием муниципальных услуг в социальной сфере в соответствии с социальным сертификатом</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</si>
  <si>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</si>
  <si>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Мероприятие 11: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</si>
  <si>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</si>
  <si>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 xml:space="preserve">Мероприятие 15: Предоставление дополнительных мер социальной поддержки членам семей участников специальной военной операции </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</si>
  <si>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</si>
  <si>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 xml:space="preserve">Мероприятие 11:  Предоставление дополнительных мер социальной поддержки членам семей участников специальной военной операции </t>
  </si>
  <si>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</si>
  <si>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t>Доля детей Омской области в возрасте от 6 до 18 лет, направленных в организации отдыха детей и их оздоровления, в общей численности детей Омской области в возрасте от 6 до 18 лет, проживающих на территории муниципальных образований Омской области</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</si>
  <si>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</si>
  <si>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Стационарных муниципальных детских оздоровительных лагерей, в которых реализованы мероприятия по подготовке к их открытию за счет средств областного бюджета</t>
  </si>
  <si>
    <t xml:space="preserve">Мероприятие 8: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 </t>
  </si>
  <si>
    <t>от 02.05.2024 № 193</t>
  </si>
  <si>
    <t>Задача 2 подпрограммы: Повышение качества общего образования посредством обновления содержания, технологий обучения и материально-технической базы</t>
  </si>
</sst>
</file>

<file path=xl/styles.xml><?xml version="1.0" encoding="utf-8"?>
<styleSheet xmlns="http://schemas.openxmlformats.org/spreadsheetml/2006/main">
  <numFmts count="3">
    <numFmt numFmtId="164" formatCode="_-* #,##0.00\ _р_._-;\-* #,##0.00\ _р_._-;_-* &quot;-&quot;??\ _р_._-;_-@_-"/>
    <numFmt numFmtId="165" formatCode="0.0"/>
    <numFmt numFmtId="166" formatCode="[$-419]General"/>
  </numFmts>
  <fonts count="19">
    <font>
      <sz val="11"/>
      <color theme="1"/>
      <name val="Calibri"/>
      <family val="2"/>
      <charset val="204"/>
      <scheme val="minor"/>
    </font>
    <font>
      <sz val="11"/>
      <color theme="1"/>
      <name val="Calibri"/>
      <family val="2"/>
      <charset val="204"/>
      <scheme val="minor"/>
    </font>
    <font>
      <sz val="11"/>
      <color rgb="FF000000"/>
      <name val="Calibri"/>
      <family val="2"/>
      <charset val="204"/>
    </font>
    <font>
      <b/>
      <sz val="9"/>
      <name val="Times New Roman"/>
      <family val="1"/>
      <charset val="204"/>
    </font>
    <font>
      <sz val="8"/>
      <name val="Times New Roman"/>
      <family val="1"/>
      <charset val="204"/>
    </font>
    <font>
      <sz val="8"/>
      <color theme="1"/>
      <name val="Calibri"/>
      <family val="2"/>
      <charset val="204"/>
      <scheme val="minor"/>
    </font>
    <font>
      <sz val="8"/>
      <color theme="1"/>
      <name val="Times New Roman"/>
      <family val="1"/>
      <charset val="204"/>
    </font>
    <font>
      <b/>
      <sz val="8"/>
      <name val="Times New Roman"/>
      <family val="1"/>
      <charset val="204"/>
    </font>
    <font>
      <b/>
      <sz val="8"/>
      <color theme="1"/>
      <name val="Times New Roman"/>
      <family val="1"/>
      <charset val="204"/>
    </font>
    <font>
      <b/>
      <sz val="8"/>
      <color theme="1"/>
      <name val="Calibri"/>
      <family val="2"/>
      <charset val="204"/>
      <scheme val="minor"/>
    </font>
    <font>
      <sz val="10"/>
      <name val="Arial"/>
      <family val="2"/>
      <charset val="204"/>
    </font>
    <font>
      <sz val="9"/>
      <name val="Times New Roman"/>
      <family val="1"/>
      <charset val="204"/>
    </font>
    <font>
      <b/>
      <sz val="9"/>
      <color theme="1"/>
      <name val="Times New Roman"/>
      <family val="1"/>
      <charset val="204"/>
    </font>
    <font>
      <b/>
      <sz val="14"/>
      <color indexed="8"/>
      <name val="Calibri"/>
      <family val="2"/>
      <charset val="204"/>
      <scheme val="minor"/>
    </font>
    <font>
      <sz val="14"/>
      <color indexed="8"/>
      <name val="Calibri"/>
      <family val="2"/>
      <scheme val="minor"/>
    </font>
    <font>
      <sz val="7"/>
      <color theme="1"/>
      <name val="Times New Roman"/>
      <family val="1"/>
      <charset val="204"/>
    </font>
    <font>
      <sz val="7"/>
      <name val="Times New Roman"/>
      <family val="1"/>
      <charset val="204"/>
    </font>
    <font>
      <b/>
      <sz val="7"/>
      <name val="Times New Roman"/>
      <family val="1"/>
      <charset val="204"/>
    </font>
    <font>
      <b/>
      <sz val="7"/>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164" fontId="1" fillId="0" borderId="0" applyFont="0" applyFill="0" applyBorder="0" applyAlignment="0" applyProtection="0"/>
    <xf numFmtId="166" fontId="2" fillId="0" borderId="0" applyBorder="0" applyProtection="0"/>
    <xf numFmtId="0" fontId="10" fillId="0" borderId="0"/>
  </cellStyleXfs>
  <cellXfs count="436">
    <xf numFmtId="0" fontId="0" fillId="0" borderId="0" xfId="0"/>
    <xf numFmtId="0" fontId="4" fillId="0" borderId="0" xfId="0" applyFont="1" applyFill="1" applyAlignment="1">
      <alignment horizontal="left" vertical="top"/>
    </xf>
    <xf numFmtId="0" fontId="4" fillId="0" borderId="0" xfId="0" applyFont="1" applyFill="1" applyAlignment="1">
      <alignment horizontal="center" vertical="top"/>
    </xf>
    <xf numFmtId="4" fontId="4" fillId="0" borderId="0" xfId="1" applyNumberFormat="1" applyFont="1" applyFill="1" applyAlignment="1">
      <alignment horizontal="left" vertical="top"/>
    </xf>
    <xf numFmtId="0" fontId="5" fillId="0" borderId="0" xfId="0" applyFont="1"/>
    <xf numFmtId="0" fontId="4" fillId="0" borderId="0" xfId="0" applyFont="1" applyFill="1" applyBorder="1" applyAlignment="1">
      <alignment horizontal="center" vertical="top"/>
    </xf>
    <xf numFmtId="0" fontId="4" fillId="0" borderId="1" xfId="0" applyFont="1" applyFill="1" applyBorder="1" applyAlignment="1">
      <alignment horizontal="center" vertical="center" wrapText="1"/>
    </xf>
    <xf numFmtId="3" fontId="4" fillId="0" borderId="1" xfId="1" applyNumberFormat="1" applyFont="1" applyFill="1" applyBorder="1" applyAlignment="1">
      <alignment horizontal="center" vertical="center" wrapText="1"/>
    </xf>
    <xf numFmtId="0" fontId="5" fillId="0" borderId="2" xfId="0" applyFont="1" applyBorder="1"/>
    <xf numFmtId="0" fontId="5" fillId="0" borderId="3" xfId="0" applyFont="1" applyBorder="1"/>
    <xf numFmtId="0" fontId="5" fillId="0" borderId="4" xfId="0" applyFont="1" applyBorder="1"/>
    <xf numFmtId="0" fontId="5" fillId="0" borderId="1" xfId="0" applyFont="1" applyBorder="1"/>
    <xf numFmtId="0" fontId="5" fillId="0" borderId="10" xfId="0" applyFont="1" applyBorder="1"/>
    <xf numFmtId="0" fontId="5" fillId="0" borderId="12" xfId="0" applyFont="1" applyBorder="1"/>
    <xf numFmtId="0" fontId="6" fillId="0" borderId="7" xfId="0" applyFont="1" applyBorder="1"/>
    <xf numFmtId="0" fontId="6" fillId="0" borderId="7" xfId="0" applyFont="1" applyBorder="1" applyAlignment="1">
      <alignment wrapText="1"/>
    </xf>
    <xf numFmtId="0" fontId="9" fillId="0" borderId="2" xfId="0" applyFont="1" applyBorder="1"/>
    <xf numFmtId="0" fontId="9" fillId="0" borderId="3" xfId="0" applyFont="1" applyBorder="1"/>
    <xf numFmtId="0" fontId="9" fillId="0" borderId="4" xfId="0" applyFont="1" applyBorder="1"/>
    <xf numFmtId="4" fontId="5" fillId="0" borderId="4" xfId="0" applyNumberFormat="1" applyFont="1" applyBorder="1"/>
    <xf numFmtId="4" fontId="5" fillId="0" borderId="1" xfId="0" applyNumberFormat="1" applyFont="1" applyBorder="1"/>
    <xf numFmtId="4" fontId="9" fillId="0" borderId="1" xfId="0" applyNumberFormat="1" applyFont="1" applyBorder="1"/>
    <xf numFmtId="0" fontId="6" fillId="0" borderId="5" xfId="0" applyFont="1" applyBorder="1"/>
    <xf numFmtId="0" fontId="6" fillId="0" borderId="5" xfId="0" applyFont="1" applyBorder="1" applyAlignment="1">
      <alignment wrapText="1"/>
    </xf>
    <xf numFmtId="0" fontId="4" fillId="0" borderId="2" xfId="0" applyFont="1" applyFill="1" applyBorder="1" applyAlignment="1">
      <alignment horizontal="center" vertical="center" wrapText="1"/>
    </xf>
    <xf numFmtId="0" fontId="4" fillId="0" borderId="0" xfId="0" applyFont="1" applyFill="1" applyAlignment="1">
      <alignment vertical="top"/>
    </xf>
    <xf numFmtId="4" fontId="4" fillId="0" borderId="0" xfId="3" applyNumberFormat="1" applyFont="1" applyFill="1" applyBorder="1" applyAlignment="1" applyProtection="1">
      <alignment horizontal="center" vertical="center" wrapText="1"/>
      <protection hidden="1"/>
    </xf>
    <xf numFmtId="4" fontId="5" fillId="0" borderId="1" xfId="0" applyNumberFormat="1" applyFont="1" applyFill="1" applyBorder="1"/>
    <xf numFmtId="4" fontId="5" fillId="0" borderId="4" xfId="0" applyNumberFormat="1" applyFont="1" applyFill="1" applyBorder="1"/>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8" xfId="0" applyFont="1" applyFill="1" applyBorder="1" applyAlignment="1">
      <alignment horizontal="center" vertical="top" wrapText="1"/>
    </xf>
    <xf numFmtId="0" fontId="7" fillId="0" borderId="0" xfId="0" applyFont="1" applyFill="1" applyAlignment="1"/>
    <xf numFmtId="0" fontId="4" fillId="0" borderId="0" xfId="0" applyFont="1" applyFill="1" applyAlignment="1">
      <alignment horizontal="left" vertical="top"/>
    </xf>
    <xf numFmtId="49" fontId="5" fillId="0" borderId="3" xfId="0" applyNumberFormat="1" applyFont="1" applyFill="1" applyBorder="1"/>
    <xf numFmtId="3" fontId="4" fillId="0" borderId="1" xfId="0" applyNumberFormat="1" applyFont="1" applyFill="1" applyBorder="1" applyAlignment="1">
      <alignment horizontal="center" vertical="top" wrapText="1"/>
    </xf>
    <xf numFmtId="4" fontId="5" fillId="0" borderId="14" xfId="0" applyNumberFormat="1" applyFont="1" applyFill="1" applyBorder="1"/>
    <xf numFmtId="4" fontId="5" fillId="0" borderId="2" xfId="0" applyNumberFormat="1" applyFont="1" applyFill="1" applyBorder="1"/>
    <xf numFmtId="4" fontId="5" fillId="0" borderId="0" xfId="0" applyNumberFormat="1" applyFont="1" applyFill="1" applyBorder="1"/>
    <xf numFmtId="4" fontId="5" fillId="0" borderId="3" xfId="0" applyNumberFormat="1" applyFont="1" applyFill="1" applyBorder="1"/>
    <xf numFmtId="4" fontId="5" fillId="0" borderId="15" xfId="0" applyNumberFormat="1" applyFont="1" applyFill="1" applyBorder="1"/>
    <xf numFmtId="4" fontId="9" fillId="0" borderId="4" xfId="0" applyNumberFormat="1" applyFont="1" applyFill="1" applyBorder="1"/>
    <xf numFmtId="4" fontId="9" fillId="0" borderId="1" xfId="0" applyNumberFormat="1" applyFont="1" applyFill="1" applyBorder="1"/>
    <xf numFmtId="4" fontId="9" fillId="0" borderId="14" xfId="0" applyNumberFormat="1" applyFont="1" applyFill="1" applyBorder="1"/>
    <xf numFmtId="4" fontId="4" fillId="0" borderId="0" xfId="3" applyNumberFormat="1" applyFont="1" applyFill="1" applyBorder="1" applyAlignment="1" applyProtection="1">
      <alignment horizontal="center" vertical="center"/>
      <protection hidden="1"/>
    </xf>
    <xf numFmtId="4" fontId="5" fillId="0" borderId="0" xfId="0" applyNumberFormat="1" applyFont="1" applyFill="1"/>
    <xf numFmtId="4" fontId="9" fillId="0" borderId="15" xfId="0" applyNumberFormat="1" applyFont="1" applyFill="1" applyBorder="1"/>
    <xf numFmtId="0" fontId="5" fillId="0" borderId="0" xfId="0" applyFont="1" applyFill="1"/>
    <xf numFmtId="0" fontId="5" fillId="0" borderId="2" xfId="0" applyFont="1" applyFill="1" applyBorder="1"/>
    <xf numFmtId="4" fontId="6" fillId="0" borderId="0" xfId="1" applyNumberFormat="1" applyFont="1" applyFill="1" applyAlignment="1">
      <alignment horizontal="left" vertical="top"/>
    </xf>
    <xf numFmtId="0" fontId="6" fillId="0" borderId="1" xfId="0" applyFont="1" applyFill="1" applyBorder="1" applyAlignment="1">
      <alignment horizontal="center" vertical="top" wrapText="1"/>
    </xf>
    <xf numFmtId="3" fontId="6" fillId="0" borderId="1" xfId="1" applyNumberFormat="1" applyFont="1" applyFill="1" applyBorder="1" applyAlignment="1">
      <alignment horizontal="center" vertical="center" wrapText="1"/>
    </xf>
    <xf numFmtId="4" fontId="9" fillId="0" borderId="0" xfId="0" applyNumberFormat="1" applyFont="1" applyFill="1" applyBorder="1"/>
    <xf numFmtId="0" fontId="5" fillId="0" borderId="14" xfId="0" applyFont="1" applyFill="1" applyBorder="1"/>
    <xf numFmtId="0" fontId="5" fillId="0" borderId="3" xfId="0" applyFont="1" applyFill="1" applyBorder="1"/>
    <xf numFmtId="0" fontId="5" fillId="0" borderId="0" xfId="0" applyFont="1" applyFill="1" applyBorder="1"/>
    <xf numFmtId="0" fontId="5" fillId="0" borderId="4" xfId="0" applyFont="1" applyFill="1" applyBorder="1"/>
    <xf numFmtId="0" fontId="5" fillId="0" borderId="15" xfId="0" applyFont="1" applyFill="1" applyBorder="1"/>
    <xf numFmtId="0" fontId="5" fillId="0" borderId="8" xfId="0" applyFont="1" applyFill="1" applyBorder="1"/>
    <xf numFmtId="0" fontId="5" fillId="0" borderId="10" xfId="0" applyFont="1" applyFill="1" applyBorder="1"/>
    <xf numFmtId="0" fontId="5" fillId="0" borderId="1" xfId="0" applyFont="1" applyFill="1" applyBorder="1"/>
    <xf numFmtId="0" fontId="6" fillId="0" borderId="10" xfId="0" applyFont="1" applyFill="1" applyBorder="1"/>
    <xf numFmtId="0" fontId="6" fillId="0" borderId="8" xfId="0" applyFont="1" applyFill="1" applyBorder="1"/>
    <xf numFmtId="0" fontId="5" fillId="0" borderId="12" xfId="0" applyFont="1" applyFill="1" applyBorder="1"/>
    <xf numFmtId="4" fontId="5" fillId="0" borderId="8" xfId="0" applyNumberFormat="1" applyFont="1" applyFill="1" applyBorder="1"/>
    <xf numFmtId="4" fontId="5" fillId="0" borderId="12" xfId="0" applyNumberFormat="1" applyFont="1" applyFill="1" applyBorder="1"/>
    <xf numFmtId="2" fontId="5" fillId="0" borderId="0" xfId="0" applyNumberFormat="1" applyFont="1"/>
    <xf numFmtId="4" fontId="5" fillId="0" borderId="0" xfId="0" applyNumberFormat="1" applyFont="1"/>
    <xf numFmtId="49" fontId="5" fillId="0" borderId="2" xfId="0" applyNumberFormat="1" applyFont="1" applyFill="1" applyBorder="1" applyAlignment="1">
      <alignment horizontal="right"/>
    </xf>
    <xf numFmtId="49" fontId="6" fillId="0" borderId="3" xfId="0" applyNumberFormat="1" applyFont="1" applyFill="1" applyBorder="1" applyAlignment="1">
      <alignment horizontal="center"/>
    </xf>
    <xf numFmtId="49" fontId="6" fillId="0" borderId="4" xfId="0" applyNumberFormat="1" applyFont="1" applyFill="1" applyBorder="1" applyAlignment="1">
      <alignment horizontal="center"/>
    </xf>
    <xf numFmtId="0" fontId="6" fillId="0" borderId="2" xfId="0" applyFont="1" applyFill="1" applyBorder="1"/>
    <xf numFmtId="0" fontId="6" fillId="0" borderId="3" xfId="0" applyFont="1" applyFill="1" applyBorder="1" applyAlignment="1">
      <alignment wrapText="1"/>
    </xf>
    <xf numFmtId="0" fontId="6" fillId="0" borderId="4" xfId="0" applyFont="1" applyFill="1" applyBorder="1" applyAlignment="1">
      <alignment wrapText="1"/>
    </xf>
    <xf numFmtId="49" fontId="9" fillId="0" borderId="2" xfId="0" applyNumberFormat="1" applyFont="1" applyFill="1" applyBorder="1" applyAlignment="1">
      <alignment horizontal="right"/>
    </xf>
    <xf numFmtId="0" fontId="6" fillId="0" borderId="13" xfId="0" applyFont="1" applyFill="1" applyBorder="1"/>
    <xf numFmtId="0" fontId="5" fillId="0" borderId="9" xfId="0" applyFont="1" applyFill="1" applyBorder="1"/>
    <xf numFmtId="0" fontId="6" fillId="0" borderId="7" xfId="0" applyFont="1" applyFill="1" applyBorder="1" applyAlignment="1">
      <alignment wrapText="1"/>
    </xf>
    <xf numFmtId="0" fontId="5" fillId="0" borderId="11" xfId="0" applyFont="1" applyFill="1" applyBorder="1"/>
    <xf numFmtId="0" fontId="6" fillId="0" borderId="7" xfId="0" applyFont="1" applyFill="1" applyBorder="1"/>
    <xf numFmtId="0" fontId="5" fillId="0" borderId="13" xfId="0" applyFont="1" applyFill="1" applyBorder="1"/>
    <xf numFmtId="49" fontId="5" fillId="0" borderId="4" xfId="0" applyNumberFormat="1" applyFont="1" applyFill="1" applyBorder="1"/>
    <xf numFmtId="0" fontId="6" fillId="0" borderId="1" xfId="0" applyFont="1" applyFill="1" applyBorder="1" applyAlignment="1">
      <alignment wrapText="1"/>
    </xf>
    <xf numFmtId="0" fontId="9" fillId="0" borderId="2" xfId="0" applyFont="1" applyFill="1" applyBorder="1"/>
    <xf numFmtId="4" fontId="9" fillId="0" borderId="2" xfId="0" applyNumberFormat="1" applyFont="1" applyFill="1" applyBorder="1"/>
    <xf numFmtId="0" fontId="6" fillId="0" borderId="1" xfId="0" applyFont="1" applyFill="1" applyBorder="1"/>
    <xf numFmtId="0" fontId="6" fillId="0" borderId="9" xfId="0" applyFont="1" applyFill="1" applyBorder="1" applyAlignment="1">
      <alignment wrapText="1"/>
    </xf>
    <xf numFmtId="0" fontId="6" fillId="0" borderId="7" xfId="0" applyFont="1" applyFill="1" applyBorder="1" applyAlignment="1">
      <alignment vertical="top" wrapText="1"/>
    </xf>
    <xf numFmtId="0" fontId="6" fillId="0" borderId="3" xfId="0" applyFont="1" applyFill="1" applyBorder="1"/>
    <xf numFmtId="0" fontId="6" fillId="0" borderId="6" xfId="0" applyFont="1" applyFill="1" applyBorder="1"/>
    <xf numFmtId="0" fontId="6" fillId="0" borderId="6" xfId="0" applyFont="1" applyFill="1" applyBorder="1" applyAlignment="1">
      <alignment wrapText="1"/>
    </xf>
    <xf numFmtId="0" fontId="6" fillId="0" borderId="4" xfId="0" applyFont="1" applyFill="1" applyBorder="1"/>
    <xf numFmtId="4" fontId="9" fillId="0" borderId="3" xfId="0" applyNumberFormat="1" applyFont="1" applyFill="1" applyBorder="1"/>
    <xf numFmtId="0" fontId="6" fillId="0" borderId="2" xfId="0" applyFont="1" applyFill="1" applyBorder="1" applyAlignment="1">
      <alignment wrapText="1"/>
    </xf>
    <xf numFmtId="0" fontId="6" fillId="0" borderId="12" xfId="0" applyFont="1" applyFill="1" applyBorder="1"/>
    <xf numFmtId="2" fontId="5" fillId="0" borderId="0" xfId="0" applyNumberFormat="1" applyFont="1" applyFill="1"/>
    <xf numFmtId="0" fontId="4" fillId="0" borderId="0" xfId="0" applyFont="1" applyFill="1" applyAlignment="1">
      <alignment horizontal="left" vertical="top"/>
    </xf>
    <xf numFmtId="4" fontId="4" fillId="3" borderId="0" xfId="1" applyNumberFormat="1" applyFont="1" applyFill="1" applyAlignment="1">
      <alignment horizontal="left" vertical="top"/>
    </xf>
    <xf numFmtId="3" fontId="4" fillId="3" borderId="1" xfId="0" applyNumberFormat="1" applyFont="1" applyFill="1" applyBorder="1" applyAlignment="1">
      <alignment horizontal="center" vertical="top" wrapText="1"/>
    </xf>
    <xf numFmtId="4" fontId="4" fillId="3" borderId="2" xfId="1" applyNumberFormat="1" applyFont="1" applyFill="1" applyBorder="1" applyAlignment="1">
      <alignment horizontal="center" vertical="top" wrapText="1"/>
    </xf>
    <xf numFmtId="4" fontId="4" fillId="3" borderId="0" xfId="3" applyNumberFormat="1" applyFont="1" applyFill="1" applyBorder="1" applyAlignment="1" applyProtection="1">
      <alignment horizontal="center" vertical="center"/>
      <protection hidden="1"/>
    </xf>
    <xf numFmtId="49" fontId="13" fillId="0" borderId="1" xfId="0" applyNumberFormat="1" applyFont="1" applyBorder="1"/>
    <xf numFmtId="0" fontId="14" fillId="0" borderId="1" xfId="0" applyFont="1" applyBorder="1"/>
    <xf numFmtId="2" fontId="0" fillId="0" borderId="0" xfId="0" applyNumberFormat="1"/>
    <xf numFmtId="2" fontId="14" fillId="0" borderId="1" xfId="0" applyNumberFormat="1" applyFont="1" applyBorder="1"/>
    <xf numFmtId="49" fontId="0" fillId="0" borderId="1" xfId="0" applyNumberFormat="1" applyBorder="1"/>
    <xf numFmtId="4" fontId="0" fillId="0" borderId="0" xfId="0" applyNumberFormat="1"/>
    <xf numFmtId="2" fontId="0" fillId="0" borderId="1" xfId="0" applyNumberFormat="1" applyBorder="1"/>
    <xf numFmtId="0" fontId="0" fillId="0" borderId="1" xfId="0" applyBorder="1"/>
    <xf numFmtId="0" fontId="0" fillId="0" borderId="1" xfId="0" applyBorder="1" applyAlignment="1">
      <alignment horizontal="center"/>
    </xf>
    <xf numFmtId="0" fontId="6" fillId="0" borderId="0" xfId="0" applyFont="1" applyFill="1" applyBorder="1" applyAlignment="1">
      <alignment horizontal="center"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0" xfId="0" applyFont="1" applyFill="1" applyAlignment="1">
      <alignment horizontal="left" vertical="top"/>
    </xf>
    <xf numFmtId="0" fontId="4" fillId="0" borderId="8" xfId="0" applyFont="1" applyFill="1" applyBorder="1" applyAlignment="1">
      <alignment horizontal="center" vertical="top" wrapText="1"/>
    </xf>
    <xf numFmtId="4" fontId="4" fillId="0" borderId="2" xfId="1" applyNumberFormat="1" applyFont="1" applyFill="1" applyBorder="1" applyAlignment="1">
      <alignment horizontal="center" vertical="top" wrapText="1"/>
    </xf>
    <xf numFmtId="0" fontId="6" fillId="0" borderId="10" xfId="0" applyFont="1" applyFill="1" applyBorder="1" applyAlignment="1">
      <alignment horizontal="center" wrapText="1"/>
    </xf>
    <xf numFmtId="0" fontId="6" fillId="0" borderId="2" xfId="0" applyFont="1" applyFill="1" applyBorder="1" applyAlignment="1">
      <alignment horizontal="center" wrapText="1"/>
    </xf>
    <xf numFmtId="0" fontId="6" fillId="0" borderId="3" xfId="0" applyFont="1" applyFill="1" applyBorder="1" applyAlignment="1">
      <alignment horizontal="center" wrapText="1"/>
    </xf>
    <xf numFmtId="0" fontId="6" fillId="0" borderId="4" xfId="0" applyFont="1" applyFill="1" applyBorder="1" applyAlignment="1">
      <alignment horizontal="center" wrapText="1"/>
    </xf>
    <xf numFmtId="0" fontId="6" fillId="0" borderId="2"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 xfId="0" applyFont="1" applyFill="1" applyBorder="1" applyAlignment="1">
      <alignment horizontal="center" vertical="top" wrapText="1"/>
    </xf>
    <xf numFmtId="0" fontId="6" fillId="0" borderId="10" xfId="0" applyFont="1" applyFill="1" applyBorder="1" applyAlignment="1">
      <alignment horizontal="center" vertical="top" wrapText="1"/>
    </xf>
    <xf numFmtId="49" fontId="6" fillId="0" borderId="0" xfId="0" applyNumberFormat="1" applyFont="1" applyFill="1" applyAlignment="1">
      <alignment horizontal="right"/>
    </xf>
    <xf numFmtId="0" fontId="6" fillId="0" borderId="0" xfId="0" applyFont="1" applyFill="1"/>
    <xf numFmtId="49" fontId="6" fillId="0" borderId="2" xfId="0" applyNumberFormat="1" applyFont="1" applyFill="1" applyBorder="1" applyAlignment="1">
      <alignment horizontal="right"/>
    </xf>
    <xf numFmtId="49" fontId="6" fillId="0" borderId="1" xfId="0" applyNumberFormat="1" applyFont="1" applyFill="1" applyBorder="1" applyAlignment="1">
      <alignment horizontal="right"/>
    </xf>
    <xf numFmtId="0" fontId="6" fillId="0" borderId="14" xfId="0" applyFont="1" applyFill="1" applyBorder="1"/>
    <xf numFmtId="4" fontId="6" fillId="0" borderId="14" xfId="0" applyNumberFormat="1" applyFont="1" applyFill="1" applyBorder="1"/>
    <xf numFmtId="4" fontId="6" fillId="3" borderId="2" xfId="0" applyNumberFormat="1" applyFont="1" applyFill="1" applyBorder="1"/>
    <xf numFmtId="0" fontId="6" fillId="0" borderId="0" xfId="0" applyFont="1" applyFill="1" applyBorder="1"/>
    <xf numFmtId="4" fontId="6" fillId="0" borderId="0" xfId="0" applyNumberFormat="1" applyFont="1" applyFill="1" applyBorder="1"/>
    <xf numFmtId="4" fontId="6" fillId="3" borderId="3" xfId="0" applyNumberFormat="1" applyFont="1" applyFill="1" applyBorder="1"/>
    <xf numFmtId="0" fontId="6" fillId="0" borderId="15" xfId="0" applyFont="1" applyFill="1" applyBorder="1"/>
    <xf numFmtId="4" fontId="6" fillId="0" borderId="15" xfId="0" applyNumberFormat="1" applyFont="1" applyFill="1" applyBorder="1"/>
    <xf numFmtId="4" fontId="6" fillId="3" borderId="4" xfId="0" applyNumberFormat="1" applyFont="1" applyFill="1" applyBorder="1"/>
    <xf numFmtId="49" fontId="8" fillId="0" borderId="2" xfId="0" applyNumberFormat="1" applyFont="1" applyFill="1" applyBorder="1" applyAlignment="1">
      <alignment horizontal="right"/>
    </xf>
    <xf numFmtId="4" fontId="8" fillId="0" borderId="4" xfId="0" applyNumberFormat="1" applyFont="1" applyFill="1" applyBorder="1"/>
    <xf numFmtId="4" fontId="8" fillId="3" borderId="4" xfId="0" applyNumberFormat="1" applyFont="1" applyFill="1" applyBorder="1"/>
    <xf numFmtId="0" fontId="6" fillId="0" borderId="9" xfId="0" applyFont="1" applyFill="1" applyBorder="1"/>
    <xf numFmtId="49" fontId="6" fillId="0" borderId="3" xfId="0" applyNumberFormat="1" applyFont="1" applyFill="1" applyBorder="1" applyAlignment="1">
      <alignment horizontal="right"/>
    </xf>
    <xf numFmtId="4" fontId="6" fillId="0" borderId="4" xfId="0" applyNumberFormat="1" applyFont="1" applyFill="1" applyBorder="1"/>
    <xf numFmtId="4" fontId="6" fillId="0" borderId="1" xfId="0" applyNumberFormat="1" applyFont="1" applyFill="1" applyBorder="1"/>
    <xf numFmtId="4" fontId="6" fillId="3" borderId="1" xfId="0" applyNumberFormat="1" applyFont="1" applyFill="1" applyBorder="1"/>
    <xf numFmtId="0" fontId="6" fillId="0" borderId="11" xfId="0" applyFont="1" applyFill="1" applyBorder="1"/>
    <xf numFmtId="49" fontId="6" fillId="0" borderId="4" xfId="0" applyNumberFormat="1" applyFont="1" applyFill="1" applyBorder="1" applyAlignment="1">
      <alignment horizontal="right"/>
    </xf>
    <xf numFmtId="4" fontId="6" fillId="0" borderId="5" xfId="0" applyNumberFormat="1" applyFont="1" applyFill="1" applyBorder="1"/>
    <xf numFmtId="0" fontId="6" fillId="0" borderId="5" xfId="0" applyFont="1" applyFill="1" applyBorder="1"/>
    <xf numFmtId="165" fontId="6" fillId="0" borderId="10" xfId="0" applyNumberFormat="1" applyFont="1" applyFill="1" applyBorder="1"/>
    <xf numFmtId="4" fontId="6" fillId="0" borderId="2" xfId="0" applyNumberFormat="1" applyFont="1" applyFill="1" applyBorder="1"/>
    <xf numFmtId="4" fontId="6" fillId="3" borderId="14" xfId="0" applyNumberFormat="1" applyFont="1" applyFill="1" applyBorder="1"/>
    <xf numFmtId="4" fontId="6" fillId="0" borderId="8" xfId="0" applyNumberFormat="1" applyFont="1" applyFill="1" applyBorder="1"/>
    <xf numFmtId="49" fontId="6" fillId="0" borderId="2" xfId="0" applyNumberFormat="1" applyFont="1" applyFill="1" applyBorder="1" applyAlignment="1">
      <alignment horizontal="right" vertical="top"/>
    </xf>
    <xf numFmtId="4" fontId="8" fillId="0" borderId="1" xfId="0" applyNumberFormat="1" applyFont="1" applyFill="1" applyBorder="1"/>
    <xf numFmtId="4" fontId="8" fillId="3" borderId="1" xfId="0" applyNumberFormat="1" applyFont="1" applyFill="1" applyBorder="1"/>
    <xf numFmtId="49" fontId="6" fillId="0" borderId="2" xfId="0" applyNumberFormat="1" applyFont="1" applyFill="1" applyBorder="1"/>
    <xf numFmtId="49" fontId="6" fillId="0" borderId="3" xfId="0" applyNumberFormat="1" applyFont="1" applyFill="1" applyBorder="1"/>
    <xf numFmtId="49" fontId="6" fillId="0" borderId="4" xfId="0" applyNumberFormat="1" applyFont="1" applyFill="1" applyBorder="1"/>
    <xf numFmtId="1" fontId="6" fillId="0" borderId="2" xfId="0" applyNumberFormat="1" applyFont="1" applyFill="1" applyBorder="1"/>
    <xf numFmtId="4" fontId="4" fillId="0" borderId="1" xfId="0" applyNumberFormat="1" applyFont="1" applyFill="1" applyBorder="1"/>
    <xf numFmtId="49" fontId="6" fillId="0" borderId="2" xfId="0" applyNumberFormat="1" applyFont="1" applyFill="1" applyBorder="1" applyAlignment="1">
      <alignment vertical="top"/>
    </xf>
    <xf numFmtId="0" fontId="6" fillId="0" borderId="3" xfId="0" applyNumberFormat="1" applyFont="1" applyFill="1" applyBorder="1"/>
    <xf numFmtId="0" fontId="6" fillId="0" borderId="4" xfId="0" applyNumberFormat="1" applyFont="1" applyFill="1" applyBorder="1"/>
    <xf numFmtId="1" fontId="6" fillId="0" borderId="10" xfId="0" applyNumberFormat="1" applyFont="1" applyFill="1" applyBorder="1"/>
    <xf numFmtId="0" fontId="8" fillId="0" borderId="14" xfId="0" applyFont="1" applyFill="1" applyBorder="1"/>
    <xf numFmtId="4" fontId="6" fillId="0" borderId="3" xfId="0" applyNumberFormat="1" applyFont="1" applyFill="1" applyBorder="1"/>
    <xf numFmtId="4" fontId="6" fillId="3" borderId="0" xfId="0" applyNumberFormat="1" applyFont="1" applyFill="1" applyBorder="1"/>
    <xf numFmtId="4" fontId="6" fillId="3" borderId="15" xfId="0" applyNumberFormat="1" applyFont="1" applyFill="1" applyBorder="1"/>
    <xf numFmtId="0" fontId="8" fillId="0" borderId="2" xfId="0" applyFont="1" applyFill="1" applyBorder="1"/>
    <xf numFmtId="4" fontId="8" fillId="0" borderId="14" xfId="0" applyNumberFormat="1" applyFont="1" applyFill="1" applyBorder="1"/>
    <xf numFmtId="4" fontId="8" fillId="3" borderId="2" xfId="0" applyNumberFormat="1" applyFont="1" applyFill="1" applyBorder="1"/>
    <xf numFmtId="4" fontId="6" fillId="0" borderId="11" xfId="0" applyNumberFormat="1" applyFont="1" applyFill="1" applyBorder="1"/>
    <xf numFmtId="4" fontId="6" fillId="0" borderId="13" xfId="0" applyNumberFormat="1" applyFont="1" applyFill="1" applyBorder="1"/>
    <xf numFmtId="4" fontId="6" fillId="0" borderId="10" xfId="0" applyNumberFormat="1" applyFont="1" applyFill="1" applyBorder="1"/>
    <xf numFmtId="4" fontId="6" fillId="0" borderId="12" xfId="0" applyNumberFormat="1" applyFont="1" applyFill="1" applyBorder="1"/>
    <xf numFmtId="4" fontId="6" fillId="0" borderId="0" xfId="0" applyNumberFormat="1" applyFont="1" applyFill="1"/>
    <xf numFmtId="4" fontId="6" fillId="3" borderId="0" xfId="0" applyNumberFormat="1" applyFont="1" applyFill="1"/>
    <xf numFmtId="0" fontId="4" fillId="0" borderId="0" xfId="0" applyFont="1" applyFill="1" applyAlignment="1">
      <alignment horizontal="left" vertical="top"/>
    </xf>
    <xf numFmtId="0" fontId="4" fillId="0" borderId="2" xfId="0" applyFont="1" applyFill="1" applyBorder="1" applyAlignment="1">
      <alignment horizontal="center" vertical="top" wrapText="1"/>
    </xf>
    <xf numFmtId="0" fontId="4" fillId="0" borderId="8" xfId="0" applyFont="1" applyFill="1" applyBorder="1" applyAlignment="1">
      <alignment horizontal="center" vertical="top" wrapText="1"/>
    </xf>
    <xf numFmtId="0" fontId="11" fillId="0" borderId="0" xfId="0" applyFont="1" applyFill="1" applyAlignment="1">
      <alignment horizontal="left" vertical="top"/>
    </xf>
    <xf numFmtId="0" fontId="4" fillId="0" borderId="1" xfId="0" applyFont="1" applyFill="1" applyBorder="1" applyAlignment="1">
      <alignment horizontal="center" vertical="top" wrapText="1"/>
    </xf>
    <xf numFmtId="4" fontId="5" fillId="0" borderId="5" xfId="0" applyNumberFormat="1" applyFont="1" applyFill="1" applyBorder="1"/>
    <xf numFmtId="0" fontId="4" fillId="0" borderId="1" xfId="0" applyFont="1" applyFill="1" applyBorder="1" applyAlignment="1">
      <alignment horizontal="center" vertical="top" wrapText="1"/>
    </xf>
    <xf numFmtId="49" fontId="15" fillId="0" borderId="0" xfId="0" applyNumberFormat="1" applyFont="1" applyFill="1" applyAlignment="1">
      <alignment horizontal="right"/>
    </xf>
    <xf numFmtId="0" fontId="16" fillId="0" borderId="0" xfId="0" applyFont="1" applyFill="1" applyAlignment="1">
      <alignment horizontal="left" vertical="top"/>
    </xf>
    <xf numFmtId="0" fontId="16" fillId="0" borderId="0" xfId="0" applyFont="1" applyFill="1" applyAlignment="1">
      <alignment horizontal="center" vertical="top"/>
    </xf>
    <xf numFmtId="4" fontId="16" fillId="0" borderId="0" xfId="1" applyNumberFormat="1" applyFont="1" applyFill="1" applyAlignment="1">
      <alignment horizontal="left" vertical="top"/>
    </xf>
    <xf numFmtId="0" fontId="15" fillId="0" borderId="0" xfId="0" applyFont="1" applyFill="1"/>
    <xf numFmtId="0" fontId="16" fillId="0" borderId="0" xfId="0" applyFont="1" applyFill="1" applyBorder="1" applyAlignment="1">
      <alignment horizontal="center" vertical="top"/>
    </xf>
    <xf numFmtId="0" fontId="16" fillId="0" borderId="0" xfId="0" applyFont="1" applyFill="1" applyAlignment="1">
      <alignment vertical="top"/>
    </xf>
    <xf numFmtId="49" fontId="15" fillId="0" borderId="2" xfId="0" applyNumberFormat="1" applyFont="1" applyFill="1" applyBorder="1" applyAlignment="1">
      <alignment horizontal="right"/>
    </xf>
    <xf numFmtId="49" fontId="15" fillId="0" borderId="3" xfId="0" applyNumberFormat="1" applyFont="1" applyFill="1" applyBorder="1" applyAlignment="1">
      <alignment horizontal="center"/>
    </xf>
    <xf numFmtId="49" fontId="15" fillId="0" borderId="4" xfId="0" applyNumberFormat="1" applyFont="1" applyFill="1" applyBorder="1" applyAlignment="1">
      <alignment horizontal="center"/>
    </xf>
    <xf numFmtId="0" fontId="16" fillId="0" borderId="1" xfId="0" applyFont="1" applyFill="1" applyBorder="1" applyAlignment="1">
      <alignment horizontal="center" vertical="top" wrapText="1"/>
    </xf>
    <xf numFmtId="3" fontId="16" fillId="0" borderId="1" xfId="0" applyNumberFormat="1" applyFont="1" applyFill="1" applyBorder="1" applyAlignment="1">
      <alignment horizontal="center" vertical="top" wrapText="1"/>
    </xf>
    <xf numFmtId="49" fontId="15" fillId="0" borderId="1" xfId="0" applyNumberFormat="1" applyFont="1" applyFill="1" applyBorder="1" applyAlignment="1">
      <alignment horizontal="right"/>
    </xf>
    <xf numFmtId="0" fontId="16" fillId="0" borderId="1" xfId="0" applyFont="1" applyFill="1" applyBorder="1" applyAlignment="1">
      <alignment horizontal="center" vertical="center" wrapText="1"/>
    </xf>
    <xf numFmtId="0" fontId="16" fillId="0" borderId="4" xfId="0" applyFont="1" applyFill="1" applyBorder="1" applyAlignment="1">
      <alignment horizontal="center" vertical="center" wrapText="1"/>
    </xf>
    <xf numFmtId="3" fontId="16" fillId="0" borderId="1" xfId="1" applyNumberFormat="1" applyFont="1" applyFill="1" applyBorder="1" applyAlignment="1">
      <alignment horizontal="center" vertical="center" wrapText="1"/>
    </xf>
    <xf numFmtId="0" fontId="16" fillId="0" borderId="2" xfId="0" applyFont="1" applyFill="1" applyBorder="1" applyAlignment="1">
      <alignment horizontal="center" vertical="top" wrapText="1"/>
    </xf>
    <xf numFmtId="4" fontId="16" fillId="0" borderId="2" xfId="1" applyNumberFormat="1" applyFont="1" applyFill="1" applyBorder="1" applyAlignment="1">
      <alignment horizontal="center" vertical="top" wrapText="1"/>
    </xf>
    <xf numFmtId="0" fontId="16" fillId="0" borderId="8" xfId="0" applyFont="1" applyFill="1" applyBorder="1" applyAlignment="1">
      <alignment horizontal="center" vertical="top" wrapText="1"/>
    </xf>
    <xf numFmtId="0" fontId="16" fillId="0" borderId="14" xfId="0" applyFont="1" applyFill="1" applyBorder="1" applyAlignment="1">
      <alignment horizontal="center" vertical="top" wrapText="1"/>
    </xf>
    <xf numFmtId="0" fontId="15" fillId="0" borderId="14" xfId="0" applyFont="1" applyFill="1" applyBorder="1"/>
    <xf numFmtId="0" fontId="15" fillId="0" borderId="2" xfId="0" applyFont="1" applyFill="1" applyBorder="1"/>
    <xf numFmtId="4" fontId="15" fillId="0" borderId="14" xfId="0" applyNumberFormat="1" applyFont="1" applyFill="1" applyBorder="1"/>
    <xf numFmtId="4" fontId="15" fillId="0" borderId="2" xfId="0" applyNumberFormat="1" applyFont="1" applyFill="1" applyBorder="1"/>
    <xf numFmtId="0" fontId="15" fillId="0" borderId="10" xfId="0" applyFont="1" applyFill="1" applyBorder="1"/>
    <xf numFmtId="0" fontId="15" fillId="0" borderId="3" xfId="0" applyFont="1" applyFill="1" applyBorder="1"/>
    <xf numFmtId="0" fontId="15" fillId="0" borderId="0" xfId="0" applyFont="1" applyFill="1" applyBorder="1"/>
    <xf numFmtId="4" fontId="15" fillId="0" borderId="0" xfId="0" applyNumberFormat="1" applyFont="1" applyFill="1" applyBorder="1"/>
    <xf numFmtId="4" fontId="15" fillId="0" borderId="3" xfId="0" applyNumberFormat="1" applyFont="1" applyFill="1" applyBorder="1"/>
    <xf numFmtId="0" fontId="15" fillId="0" borderId="12" xfId="0" applyFont="1" applyFill="1" applyBorder="1"/>
    <xf numFmtId="0" fontId="15" fillId="0" borderId="4" xfId="0" applyFont="1" applyFill="1" applyBorder="1"/>
    <xf numFmtId="0" fontId="15" fillId="0" borderId="15" xfId="0" applyFont="1" applyFill="1" applyBorder="1"/>
    <xf numFmtId="4" fontId="15" fillId="0" borderId="15" xfId="0" applyNumberFormat="1" applyFont="1" applyFill="1" applyBorder="1"/>
    <xf numFmtId="4" fontId="15" fillId="0" borderId="4" xfId="0" applyNumberFormat="1" applyFont="1" applyFill="1" applyBorder="1"/>
    <xf numFmtId="49" fontId="18" fillId="0" borderId="2" xfId="0" applyNumberFormat="1" applyFont="1" applyFill="1" applyBorder="1" applyAlignment="1">
      <alignment horizontal="right"/>
    </xf>
    <xf numFmtId="0" fontId="16" fillId="0" borderId="10" xfId="0" applyFont="1" applyFill="1" applyBorder="1" applyAlignment="1">
      <alignment horizontal="center" vertical="top" wrapText="1"/>
    </xf>
    <xf numFmtId="0" fontId="16" fillId="0" borderId="3" xfId="0" applyFont="1" applyFill="1" applyBorder="1" applyAlignment="1">
      <alignment horizontal="center" vertical="top" wrapText="1"/>
    </xf>
    <xf numFmtId="4" fontId="18" fillId="0" borderId="4" xfId="0" applyNumberFormat="1" applyFont="1" applyFill="1" applyBorder="1"/>
    <xf numFmtId="0" fontId="15" fillId="0" borderId="8" xfId="0" applyFont="1" applyFill="1" applyBorder="1"/>
    <xf numFmtId="0" fontId="15" fillId="0" borderId="9" xfId="0" applyFont="1" applyFill="1" applyBorder="1"/>
    <xf numFmtId="49" fontId="15" fillId="0" borderId="3" xfId="0" applyNumberFormat="1" applyFont="1" applyFill="1" applyBorder="1" applyAlignment="1">
      <alignment horizontal="right"/>
    </xf>
    <xf numFmtId="4" fontId="15" fillId="0" borderId="1" xfId="0" applyNumberFormat="1" applyFont="1" applyFill="1" applyBorder="1"/>
    <xf numFmtId="0" fontId="15" fillId="0" borderId="11" xfId="0" applyFont="1" applyFill="1" applyBorder="1"/>
    <xf numFmtId="49" fontId="15" fillId="0" borderId="4" xfId="0" applyNumberFormat="1" applyFont="1" applyFill="1" applyBorder="1" applyAlignment="1">
      <alignment horizontal="right"/>
    </xf>
    <xf numFmtId="4" fontId="15" fillId="0" borderId="5" xfId="0" applyNumberFormat="1" applyFont="1" applyFill="1" applyBorder="1"/>
    <xf numFmtId="0" fontId="15" fillId="0" borderId="1" xfId="0" applyFont="1" applyFill="1" applyBorder="1"/>
    <xf numFmtId="0" fontId="15" fillId="0" borderId="5" xfId="0" applyFont="1" applyFill="1" applyBorder="1"/>
    <xf numFmtId="165" fontId="15" fillId="0" borderId="10" xfId="0" applyNumberFormat="1" applyFont="1" applyFill="1" applyBorder="1"/>
    <xf numFmtId="4" fontId="15" fillId="0" borderId="8" xfId="0" applyNumberFormat="1" applyFont="1" applyFill="1" applyBorder="1"/>
    <xf numFmtId="0" fontId="15" fillId="0" borderId="13" xfId="0" applyFont="1" applyFill="1" applyBorder="1"/>
    <xf numFmtId="0" fontId="15" fillId="0" borderId="2" xfId="0" applyFont="1" applyFill="1" applyBorder="1" applyAlignment="1">
      <alignment horizontal="center" wrapText="1"/>
    </xf>
    <xf numFmtId="0" fontId="15" fillId="0" borderId="3" xfId="0" applyFont="1" applyFill="1" applyBorder="1" applyAlignment="1">
      <alignment horizontal="center" wrapText="1"/>
    </xf>
    <xf numFmtId="0" fontId="15" fillId="0" borderId="4" xfId="0" applyFont="1" applyFill="1" applyBorder="1" applyAlignment="1">
      <alignment horizontal="center" wrapText="1"/>
    </xf>
    <xf numFmtId="0" fontId="15" fillId="0" borderId="0" xfId="0" applyFont="1" applyFill="1" applyBorder="1" applyAlignment="1">
      <alignment horizontal="center" wrapText="1"/>
    </xf>
    <xf numFmtId="4" fontId="18" fillId="0" borderId="1" xfId="0" applyNumberFormat="1" applyFont="1" applyFill="1" applyBorder="1"/>
    <xf numFmtId="49" fontId="15" fillId="0" borderId="2" xfId="0" applyNumberFormat="1" applyFont="1" applyFill="1" applyBorder="1"/>
    <xf numFmtId="49" fontId="15" fillId="0" borderId="3" xfId="0" applyNumberFormat="1" applyFont="1" applyFill="1" applyBorder="1"/>
    <xf numFmtId="49" fontId="15" fillId="0" borderId="4" xfId="0" applyNumberFormat="1" applyFont="1" applyFill="1" applyBorder="1"/>
    <xf numFmtId="0" fontId="15" fillId="0" borderId="1" xfId="0" applyFont="1" applyFill="1" applyBorder="1" applyAlignment="1">
      <alignment vertical="top"/>
    </xf>
    <xf numFmtId="0" fontId="15" fillId="0" borderId="15" xfId="0" applyFont="1" applyFill="1" applyBorder="1" applyAlignment="1">
      <alignment vertical="top"/>
    </xf>
    <xf numFmtId="1" fontId="15" fillId="0" borderId="2" xfId="0" applyNumberFormat="1" applyFont="1" applyFill="1" applyBorder="1"/>
    <xf numFmtId="49" fontId="15" fillId="0" borderId="2" xfId="0" applyNumberFormat="1" applyFont="1" applyFill="1" applyBorder="1" applyAlignment="1">
      <alignment horizontal="right" vertical="top"/>
    </xf>
    <xf numFmtId="4" fontId="16" fillId="0" borderId="1" xfId="0" applyNumberFormat="1" applyFont="1" applyFill="1" applyBorder="1"/>
    <xf numFmtId="49" fontId="15" fillId="0" borderId="2" xfId="0" applyNumberFormat="1" applyFont="1" applyFill="1" applyBorder="1" applyAlignment="1">
      <alignment vertical="top"/>
    </xf>
    <xf numFmtId="0" fontId="15" fillId="0" borderId="3" xfId="0" applyNumberFormat="1" applyFont="1" applyFill="1" applyBorder="1"/>
    <xf numFmtId="0" fontId="15" fillId="0" borderId="4" xfId="0" applyNumberFormat="1" applyFont="1" applyFill="1" applyBorder="1"/>
    <xf numFmtId="0" fontId="15" fillId="0" borderId="10" xfId="0" applyFont="1" applyFill="1" applyBorder="1" applyAlignment="1">
      <alignment horizontal="center" wrapText="1"/>
    </xf>
    <xf numFmtId="1" fontId="15" fillId="0" borderId="10" xfId="0" applyNumberFormat="1" applyFont="1" applyFill="1" applyBorder="1"/>
    <xf numFmtId="0" fontId="18" fillId="0" borderId="14" xfId="0" applyFont="1" applyFill="1" applyBorder="1"/>
    <xf numFmtId="0" fontId="18" fillId="0" borderId="2" xfId="0" applyFont="1" applyFill="1" applyBorder="1"/>
    <xf numFmtId="4" fontId="18" fillId="0" borderId="14" xfId="0" applyNumberFormat="1" applyFont="1" applyFill="1" applyBorder="1"/>
    <xf numFmtId="4" fontId="18" fillId="0" borderId="2" xfId="0" applyNumberFormat="1" applyFont="1" applyFill="1" applyBorder="1"/>
    <xf numFmtId="4" fontId="15" fillId="0" borderId="11" xfId="0" applyNumberFormat="1" applyFont="1" applyFill="1" applyBorder="1"/>
    <xf numFmtId="4" fontId="15" fillId="0" borderId="13" xfId="0" applyNumberFormat="1" applyFont="1" applyFill="1" applyBorder="1"/>
    <xf numFmtId="4" fontId="15" fillId="0" borderId="10" xfId="0" applyNumberFormat="1" applyFont="1" applyFill="1" applyBorder="1"/>
    <xf numFmtId="4" fontId="15" fillId="0" borderId="12" xfId="0" applyNumberFormat="1" applyFont="1" applyFill="1" applyBorder="1"/>
    <xf numFmtId="0" fontId="15" fillId="0" borderId="2" xfId="0" applyFont="1" applyFill="1" applyBorder="1" applyAlignment="1">
      <alignment horizontal="center" vertical="top" wrapText="1"/>
    </xf>
    <xf numFmtId="4" fontId="15" fillId="0" borderId="0" xfId="0" applyNumberFormat="1" applyFont="1" applyFill="1"/>
    <xf numFmtId="4" fontId="16" fillId="0" borderId="0" xfId="3" applyNumberFormat="1" applyFont="1" applyFill="1" applyBorder="1" applyAlignment="1" applyProtection="1">
      <alignment horizontal="center" vertical="center" wrapText="1"/>
      <protection hidden="1"/>
    </xf>
    <xf numFmtId="4" fontId="16" fillId="0" borderId="0" xfId="3" applyNumberFormat="1" applyFont="1" applyFill="1" applyBorder="1" applyAlignment="1" applyProtection="1">
      <alignment horizontal="center" vertical="center"/>
      <protection hidden="1"/>
    </xf>
    <xf numFmtId="0" fontId="15" fillId="0" borderId="7" xfId="0" applyFont="1" applyFill="1" applyBorder="1" applyAlignment="1">
      <alignment wrapText="1"/>
    </xf>
    <xf numFmtId="0" fontId="15" fillId="0" borderId="7" xfId="0" applyFont="1" applyFill="1" applyBorder="1" applyAlignment="1">
      <alignment vertical="top" wrapText="1"/>
    </xf>
    <xf numFmtId="0" fontId="15" fillId="0" borderId="13" xfId="0" applyFont="1" applyFill="1" applyBorder="1" applyAlignment="1">
      <alignment wrapText="1"/>
    </xf>
    <xf numFmtId="4" fontId="15" fillId="0" borderId="9" xfId="0" applyNumberFormat="1" applyFont="1" applyFill="1" applyBorder="1"/>
    <xf numFmtId="0" fontId="15" fillId="0" borderId="9" xfId="0" applyFont="1" applyFill="1" applyBorder="1" applyAlignment="1">
      <alignment vertical="top" wrapText="1"/>
    </xf>
    <xf numFmtId="0" fontId="15" fillId="0" borderId="4" xfId="0" applyFont="1" applyFill="1" applyBorder="1" applyAlignment="1">
      <alignment wrapText="1"/>
    </xf>
    <xf numFmtId="0" fontId="16" fillId="0" borderId="0" xfId="0" applyFont="1" applyFill="1" applyBorder="1" applyAlignment="1">
      <alignment horizontal="center" vertical="top" wrapText="1"/>
    </xf>
    <xf numFmtId="0" fontId="15" fillId="0" borderId="3" xfId="0" applyFont="1" applyFill="1" applyBorder="1" applyAlignment="1">
      <alignment wrapText="1"/>
    </xf>
    <xf numFmtId="0" fontId="15" fillId="0" borderId="9" xfId="0" applyFont="1" applyFill="1" applyBorder="1" applyAlignment="1">
      <alignment wrapText="1"/>
    </xf>
    <xf numFmtId="4" fontId="9" fillId="0" borderId="12" xfId="0" applyNumberFormat="1" applyFont="1" applyFill="1" applyBorder="1"/>
    <xf numFmtId="4" fontId="9" fillId="0" borderId="5" xfId="0" applyNumberFormat="1" applyFont="1" applyFill="1" applyBorder="1"/>
    <xf numFmtId="0" fontId="6" fillId="0" borderId="1" xfId="0" applyFont="1" applyFill="1" applyBorder="1" applyAlignment="1">
      <alignment vertical="top" wrapText="1"/>
    </xf>
    <xf numFmtId="0" fontId="8" fillId="0" borderId="2" xfId="0" applyFont="1" applyBorder="1" applyAlignment="1">
      <alignment vertical="top" wrapText="1"/>
    </xf>
    <xf numFmtId="0" fontId="8" fillId="0" borderId="3" xfId="0" applyFont="1" applyBorder="1" applyAlignment="1">
      <alignment vertical="top" wrapText="1"/>
    </xf>
    <xf numFmtId="0" fontId="8" fillId="0" borderId="4" xfId="0" applyFont="1" applyBorder="1" applyAlignment="1">
      <alignment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4" xfId="0" applyFont="1" applyBorder="1" applyAlignment="1">
      <alignment vertical="top" wrapText="1"/>
    </xf>
    <xf numFmtId="0" fontId="4" fillId="0" borderId="0" xfId="0" applyFont="1" applyFill="1" applyAlignment="1">
      <alignment horizontal="left" vertical="top"/>
    </xf>
    <xf numFmtId="0" fontId="7" fillId="0" borderId="0" xfId="0" applyFont="1" applyFill="1" applyAlignment="1">
      <alignment horizontal="center" vertical="top"/>
    </xf>
    <xf numFmtId="0" fontId="8" fillId="0" borderId="0" xfId="0" applyFont="1" applyFill="1" applyAlignment="1">
      <alignment horizontal="center"/>
    </xf>
    <xf numFmtId="0" fontId="8" fillId="0" borderId="15" xfId="0" applyFont="1" applyBorder="1" applyAlignment="1">
      <alignment horizontal="center"/>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2"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4" fontId="4" fillId="0" borderId="5" xfId="1" applyNumberFormat="1" applyFont="1" applyFill="1" applyBorder="1" applyAlignment="1">
      <alignment horizontal="center" vertical="top" wrapText="1"/>
    </xf>
    <xf numFmtId="4" fontId="4" fillId="0" borderId="6" xfId="1" applyNumberFormat="1" applyFont="1" applyFill="1" applyBorder="1" applyAlignment="1">
      <alignment horizontal="center" vertical="top" wrapText="1"/>
    </xf>
    <xf numFmtId="4" fontId="4" fillId="0" borderId="7" xfId="1" applyNumberFormat="1" applyFont="1" applyFill="1" applyBorder="1" applyAlignment="1">
      <alignment horizontal="center" vertical="top" wrapText="1"/>
    </xf>
    <xf numFmtId="4" fontId="4" fillId="0" borderId="2" xfId="1" applyNumberFormat="1" applyFont="1" applyFill="1" applyBorder="1" applyAlignment="1">
      <alignment horizontal="center" vertical="top" wrapText="1"/>
    </xf>
    <xf numFmtId="4" fontId="4" fillId="0" borderId="4" xfId="1" applyNumberFormat="1" applyFont="1" applyFill="1" applyBorder="1" applyAlignment="1">
      <alignment horizontal="center" vertical="top"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horizontal="center" wrapText="1"/>
    </xf>
    <xf numFmtId="0" fontId="6" fillId="0" borderId="3" xfId="0" applyFont="1" applyFill="1" applyBorder="1" applyAlignment="1">
      <alignment horizontal="center" wrapText="1"/>
    </xf>
    <xf numFmtId="0" fontId="6" fillId="0" borderId="4" xfId="0" applyFont="1" applyFill="1" applyBorder="1" applyAlignment="1">
      <alignment horizontal="center" wrapText="1"/>
    </xf>
    <xf numFmtId="0" fontId="8" fillId="0" borderId="8" xfId="0" applyFont="1" applyFill="1" applyBorder="1" applyAlignment="1">
      <alignment vertical="top" wrapText="1"/>
    </xf>
    <xf numFmtId="0" fontId="8" fillId="0" borderId="9" xfId="0" applyFont="1" applyFill="1" applyBorder="1" applyAlignment="1">
      <alignment vertical="top" wrapText="1"/>
    </xf>
    <xf numFmtId="0" fontId="8" fillId="0" borderId="10" xfId="0" applyFont="1" applyFill="1" applyBorder="1" applyAlignment="1">
      <alignment vertical="top" wrapText="1"/>
    </xf>
    <xf numFmtId="0" fontId="8" fillId="0" borderId="11" xfId="0" applyFont="1" applyFill="1" applyBorder="1" applyAlignment="1">
      <alignment vertical="top" wrapText="1"/>
    </xf>
    <xf numFmtId="0" fontId="8" fillId="0" borderId="12" xfId="0" applyFont="1" applyFill="1" applyBorder="1" applyAlignment="1">
      <alignment vertical="top" wrapText="1"/>
    </xf>
    <xf numFmtId="0" fontId="8" fillId="0" borderId="13" xfId="0" applyFont="1" applyFill="1" applyBorder="1" applyAlignment="1">
      <alignment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8" fillId="0" borderId="5" xfId="0" applyFont="1" applyFill="1" applyBorder="1" applyAlignment="1">
      <alignment horizontal="left" wrapText="1"/>
    </xf>
    <xf numFmtId="0" fontId="8" fillId="0" borderId="7" xfId="0" applyFont="1" applyFill="1" applyBorder="1" applyAlignment="1">
      <alignment horizontal="left" wrapText="1"/>
    </xf>
    <xf numFmtId="0" fontId="6" fillId="0" borderId="8" xfId="0" applyFont="1" applyFill="1" applyBorder="1" applyAlignment="1">
      <alignment vertical="top" wrapText="1"/>
    </xf>
    <xf numFmtId="0" fontId="6" fillId="0" borderId="10" xfId="0" applyFont="1" applyFill="1" applyBorder="1" applyAlignment="1">
      <alignment vertical="top" wrapText="1"/>
    </xf>
    <xf numFmtId="0" fontId="6" fillId="0" borderId="12" xfId="0" applyFont="1" applyFill="1" applyBorder="1" applyAlignment="1">
      <alignment vertical="top" wrapText="1"/>
    </xf>
    <xf numFmtId="0" fontId="6" fillId="0" borderId="8" xfId="0" applyFont="1" applyFill="1" applyBorder="1" applyAlignment="1">
      <alignment horizontal="center" wrapText="1"/>
    </xf>
    <xf numFmtId="0" fontId="6" fillId="0" borderId="10" xfId="0" applyFont="1" applyFill="1" applyBorder="1" applyAlignment="1">
      <alignment horizontal="center" wrapText="1"/>
    </xf>
    <xf numFmtId="0" fontId="6" fillId="0" borderId="12" xfId="0" applyFont="1" applyFill="1" applyBorder="1" applyAlignment="1">
      <alignment horizontal="center" wrapText="1"/>
    </xf>
    <xf numFmtId="0" fontId="8" fillId="0" borderId="8" xfId="0" applyFont="1" applyFill="1" applyBorder="1" applyAlignment="1">
      <alignment horizontal="left" vertical="top" wrapText="1"/>
    </xf>
    <xf numFmtId="0" fontId="8" fillId="0" borderId="9" xfId="0"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3" xfId="0" applyFont="1" applyFill="1" applyBorder="1" applyAlignment="1">
      <alignment horizontal="left" vertical="top" wrapText="1"/>
    </xf>
    <xf numFmtId="0" fontId="8" fillId="0" borderId="8" xfId="0" applyFont="1" applyFill="1" applyBorder="1" applyAlignment="1">
      <alignment horizontal="center" vertical="top" wrapText="1"/>
    </xf>
    <xf numFmtId="0" fontId="8" fillId="0" borderId="9" xfId="0" applyFont="1" applyFill="1" applyBorder="1" applyAlignment="1">
      <alignment horizontal="center" vertical="top" wrapText="1"/>
    </xf>
    <xf numFmtId="0" fontId="8" fillId="0" borderId="10" xfId="0" applyFont="1" applyFill="1" applyBorder="1" applyAlignment="1">
      <alignment horizontal="center" vertical="top" wrapText="1"/>
    </xf>
    <xf numFmtId="0" fontId="8" fillId="0" borderId="11" xfId="0" applyFont="1" applyFill="1" applyBorder="1" applyAlignment="1">
      <alignment horizontal="center" vertical="top" wrapText="1"/>
    </xf>
    <xf numFmtId="0" fontId="8" fillId="0" borderId="12" xfId="0" applyFont="1" applyFill="1" applyBorder="1" applyAlignment="1">
      <alignment horizontal="center" vertical="top" wrapText="1"/>
    </xf>
    <xf numFmtId="0" fontId="8" fillId="0" borderId="13" xfId="0" applyFont="1" applyFill="1" applyBorder="1" applyAlignment="1">
      <alignment horizontal="center" vertical="top" wrapText="1"/>
    </xf>
    <xf numFmtId="0" fontId="8" fillId="0" borderId="2" xfId="0" applyFont="1" applyFill="1" applyBorder="1" applyAlignment="1">
      <alignment vertical="top" wrapText="1"/>
    </xf>
    <xf numFmtId="0" fontId="8" fillId="0" borderId="3" xfId="0" applyFont="1" applyFill="1" applyBorder="1" applyAlignment="1">
      <alignment vertical="top" wrapText="1"/>
    </xf>
    <xf numFmtId="0" fontId="8" fillId="0" borderId="4" xfId="0" applyFont="1" applyFill="1" applyBorder="1" applyAlignment="1">
      <alignmen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14" xfId="0" applyFont="1" applyFill="1" applyBorder="1" applyAlignment="1">
      <alignment vertical="top" wrapText="1"/>
    </xf>
    <xf numFmtId="0" fontId="6" fillId="0" borderId="0" xfId="0" applyFont="1" applyFill="1" applyBorder="1" applyAlignment="1">
      <alignment vertical="top" wrapText="1"/>
    </xf>
    <xf numFmtId="0" fontId="6" fillId="0" borderId="15" xfId="0" applyFont="1" applyFill="1" applyBorder="1" applyAlignment="1">
      <alignment vertical="top" wrapText="1"/>
    </xf>
    <xf numFmtId="0" fontId="6" fillId="0" borderId="3" xfId="0" applyNumberFormat="1" applyFont="1" applyFill="1" applyBorder="1" applyAlignment="1">
      <alignment horizontal="left" vertical="top" wrapText="1"/>
    </xf>
    <xf numFmtId="0" fontId="6" fillId="0" borderId="4" xfId="0" applyNumberFormat="1" applyFont="1" applyFill="1" applyBorder="1" applyAlignment="1">
      <alignment horizontal="left" vertical="top" wrapText="1"/>
    </xf>
    <xf numFmtId="0" fontId="6" fillId="0" borderId="8" xfId="0" applyFont="1" applyFill="1" applyBorder="1" applyAlignment="1">
      <alignment wrapText="1"/>
    </xf>
    <xf numFmtId="0" fontId="6" fillId="0" borderId="10" xfId="0" applyFont="1" applyFill="1" applyBorder="1" applyAlignment="1">
      <alignment wrapText="1"/>
    </xf>
    <xf numFmtId="0" fontId="7" fillId="0" borderId="5" xfId="0" applyFont="1" applyFill="1" applyBorder="1" applyAlignment="1">
      <alignment vertical="top" wrapText="1"/>
    </xf>
    <xf numFmtId="0" fontId="7" fillId="0" borderId="7" xfId="0" applyFont="1" applyFill="1" applyBorder="1" applyAlignment="1">
      <alignment vertical="top" wrapText="1"/>
    </xf>
    <xf numFmtId="0" fontId="4" fillId="0" borderId="7" xfId="0" applyFont="1" applyFill="1" applyBorder="1" applyAlignment="1">
      <alignment horizontal="center" vertical="top" wrapText="1"/>
    </xf>
    <xf numFmtId="0" fontId="7" fillId="0" borderId="0" xfId="0" applyFont="1" applyFill="1" applyAlignment="1">
      <alignment horizontal="center"/>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4" xfId="0" applyFont="1" applyFill="1" applyBorder="1" applyAlignment="1">
      <alignment horizontal="center" vertical="top" wrapText="1"/>
    </xf>
    <xf numFmtId="49" fontId="18" fillId="0" borderId="5" xfId="0" applyNumberFormat="1" applyFont="1" applyFill="1" applyBorder="1" applyAlignment="1">
      <alignment horizontal="left" wrapText="1"/>
    </xf>
    <xf numFmtId="49" fontId="18" fillId="0" borderId="7" xfId="0" applyNumberFormat="1" applyFont="1" applyFill="1" applyBorder="1" applyAlignment="1">
      <alignment horizontal="left" wrapText="1"/>
    </xf>
    <xf numFmtId="0" fontId="16" fillId="0" borderId="8" xfId="0" applyFont="1" applyFill="1" applyBorder="1" applyAlignment="1">
      <alignment horizontal="center" vertical="top" wrapText="1"/>
    </xf>
    <xf numFmtId="0" fontId="16" fillId="0" borderId="10" xfId="0" applyFont="1" applyFill="1" applyBorder="1" applyAlignment="1">
      <alignment horizontal="center" vertical="top" wrapText="1"/>
    </xf>
    <xf numFmtId="0" fontId="16" fillId="0" borderId="12" xfId="0" applyFont="1" applyFill="1" applyBorder="1" applyAlignment="1">
      <alignment horizontal="center" vertical="top" wrapText="1"/>
    </xf>
    <xf numFmtId="0" fontId="16" fillId="0" borderId="5" xfId="0" applyFont="1" applyFill="1" applyBorder="1" applyAlignment="1">
      <alignment horizontal="center" vertical="top" wrapText="1"/>
    </xf>
    <xf numFmtId="0" fontId="16" fillId="0" borderId="6" xfId="0" applyFont="1" applyFill="1" applyBorder="1" applyAlignment="1">
      <alignment horizontal="center" vertical="top" wrapText="1"/>
    </xf>
    <xf numFmtId="0" fontId="16" fillId="0" borderId="7" xfId="0" applyFont="1" applyFill="1" applyBorder="1" applyAlignment="1">
      <alignment horizontal="center" vertical="top" wrapText="1"/>
    </xf>
    <xf numFmtId="0" fontId="15" fillId="0" borderId="2" xfId="0" applyFont="1" applyFill="1" applyBorder="1" applyAlignment="1">
      <alignment vertical="top" wrapText="1"/>
    </xf>
    <xf numFmtId="0" fontId="15" fillId="0" borderId="3" xfId="0" applyFont="1" applyFill="1" applyBorder="1" applyAlignment="1">
      <alignment vertical="top" wrapText="1"/>
    </xf>
    <xf numFmtId="0" fontId="15" fillId="0" borderId="4" xfId="0" applyFont="1" applyFill="1" applyBorder="1" applyAlignment="1">
      <alignment vertical="top" wrapText="1"/>
    </xf>
    <xf numFmtId="0" fontId="18" fillId="0" borderId="2" xfId="0" applyFont="1" applyFill="1" applyBorder="1" applyAlignment="1">
      <alignment vertical="top" wrapText="1"/>
    </xf>
    <xf numFmtId="0" fontId="18" fillId="0" borderId="3" xfId="0" applyFont="1" applyFill="1" applyBorder="1" applyAlignment="1">
      <alignment vertical="top" wrapText="1"/>
    </xf>
    <xf numFmtId="0" fontId="18" fillId="0" borderId="4" xfId="0" applyFont="1" applyFill="1" applyBorder="1" applyAlignment="1">
      <alignment vertical="top" wrapText="1"/>
    </xf>
    <xf numFmtId="0" fontId="16" fillId="0" borderId="9" xfId="0" applyFont="1" applyFill="1" applyBorder="1" applyAlignment="1">
      <alignment horizontal="center" vertical="top" wrapText="1"/>
    </xf>
    <xf numFmtId="0" fontId="16" fillId="0" borderId="13" xfId="0" applyFont="1" applyFill="1" applyBorder="1" applyAlignment="1">
      <alignment horizontal="center" vertical="top" wrapText="1"/>
    </xf>
    <xf numFmtId="4" fontId="16" fillId="0" borderId="15" xfId="1" applyNumberFormat="1" applyFont="1" applyFill="1" applyBorder="1" applyAlignment="1">
      <alignment horizontal="center" vertical="top" wrapText="1"/>
    </xf>
    <xf numFmtId="4" fontId="16" fillId="0" borderId="13" xfId="1" applyNumberFormat="1" applyFont="1" applyFill="1" applyBorder="1" applyAlignment="1">
      <alignment horizontal="center" vertical="top" wrapText="1"/>
    </xf>
    <xf numFmtId="4" fontId="16" fillId="0" borderId="9" xfId="1" applyNumberFormat="1" applyFont="1" applyFill="1" applyBorder="1" applyAlignment="1">
      <alignment horizontal="center" vertical="top" wrapText="1"/>
    </xf>
    <xf numFmtId="0" fontId="17" fillId="0" borderId="0" xfId="0" applyFont="1" applyFill="1" applyAlignment="1">
      <alignment horizontal="center"/>
    </xf>
    <xf numFmtId="0" fontId="17" fillId="0" borderId="0" xfId="0" applyFont="1" applyFill="1" applyAlignment="1">
      <alignment horizontal="center" vertical="top"/>
    </xf>
    <xf numFmtId="0" fontId="18" fillId="0" borderId="0" xfId="0" applyFont="1" applyFill="1" applyAlignment="1">
      <alignment horizontal="center"/>
    </xf>
    <xf numFmtId="0" fontId="15" fillId="0" borderId="2" xfId="0" applyFont="1" applyFill="1" applyBorder="1" applyAlignment="1">
      <alignment horizontal="center" wrapText="1"/>
    </xf>
    <xf numFmtId="0" fontId="15" fillId="0" borderId="3" xfId="0" applyFont="1" applyFill="1" applyBorder="1" applyAlignment="1">
      <alignment horizontal="center" wrapText="1"/>
    </xf>
    <xf numFmtId="0" fontId="15" fillId="0" borderId="4" xfId="0" applyFont="1" applyFill="1" applyBorder="1" applyAlignment="1">
      <alignment horizontal="center" wrapText="1"/>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center" vertical="top" wrapText="1"/>
    </xf>
    <xf numFmtId="0" fontId="18" fillId="0" borderId="5" xfId="0" applyFont="1" applyFill="1" applyBorder="1" applyAlignment="1">
      <alignment horizontal="left" wrapText="1"/>
    </xf>
    <xf numFmtId="0" fontId="18" fillId="0" borderId="7" xfId="0" applyFont="1" applyFill="1" applyBorder="1" applyAlignment="1">
      <alignment horizontal="left" wrapText="1"/>
    </xf>
    <xf numFmtId="0" fontId="18" fillId="0" borderId="8" xfId="0" applyFont="1" applyFill="1" applyBorder="1" applyAlignment="1">
      <alignment horizontal="left" vertical="top" wrapText="1"/>
    </xf>
    <xf numFmtId="0" fontId="18" fillId="0" borderId="9" xfId="0" applyFont="1" applyFill="1" applyBorder="1" applyAlignment="1">
      <alignment horizontal="left" vertical="top" wrapText="1"/>
    </xf>
    <xf numFmtId="0" fontId="18" fillId="0" borderId="10" xfId="0" applyFont="1" applyFill="1" applyBorder="1" applyAlignment="1">
      <alignment horizontal="left" vertical="top" wrapText="1"/>
    </xf>
    <xf numFmtId="0" fontId="18" fillId="0" borderId="11" xfId="0" applyFont="1" applyFill="1" applyBorder="1" applyAlignment="1">
      <alignment horizontal="left" vertical="top" wrapText="1"/>
    </xf>
    <xf numFmtId="0" fontId="18" fillId="0" borderId="12"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8" xfId="0" applyFont="1" applyFill="1" applyBorder="1" applyAlignment="1">
      <alignment vertical="top" wrapText="1"/>
    </xf>
    <xf numFmtId="0" fontId="18" fillId="0" borderId="9" xfId="0" applyFont="1" applyFill="1" applyBorder="1" applyAlignment="1">
      <alignment vertical="top" wrapText="1"/>
    </xf>
    <xf numFmtId="0" fontId="18" fillId="0" borderId="10" xfId="0" applyFont="1" applyFill="1" applyBorder="1" applyAlignment="1">
      <alignment vertical="top" wrapText="1"/>
    </xf>
    <xf numFmtId="0" fontId="18" fillId="0" borderId="11" xfId="0" applyFont="1" applyFill="1" applyBorder="1" applyAlignment="1">
      <alignment vertical="top" wrapText="1"/>
    </xf>
    <xf numFmtId="0" fontId="18" fillId="0" borderId="12" xfId="0" applyFont="1" applyFill="1" applyBorder="1" applyAlignment="1">
      <alignment vertical="top" wrapText="1"/>
    </xf>
    <xf numFmtId="0" fontId="18" fillId="0" borderId="13" xfId="0" applyFont="1" applyFill="1" applyBorder="1" applyAlignment="1">
      <alignment vertical="top" wrapText="1"/>
    </xf>
    <xf numFmtId="0" fontId="15" fillId="0" borderId="2" xfId="0" applyFont="1" applyFill="1" applyBorder="1" applyAlignment="1">
      <alignment horizontal="left" vertical="top" wrapText="1"/>
    </xf>
    <xf numFmtId="0" fontId="15" fillId="0" borderId="3" xfId="0" applyFont="1" applyFill="1" applyBorder="1" applyAlignment="1">
      <alignment horizontal="left" vertical="top" wrapText="1"/>
    </xf>
    <xf numFmtId="0" fontId="15" fillId="0" borderId="4" xfId="0" applyFont="1" applyFill="1" applyBorder="1" applyAlignment="1">
      <alignment horizontal="left" vertical="top" wrapText="1"/>
    </xf>
    <xf numFmtId="0" fontId="18" fillId="0" borderId="8" xfId="0" applyFont="1" applyFill="1" applyBorder="1" applyAlignment="1">
      <alignment horizontal="center" vertical="top" wrapText="1"/>
    </xf>
    <xf numFmtId="0" fontId="18" fillId="0" borderId="9" xfId="0" applyFont="1" applyFill="1" applyBorder="1" applyAlignment="1">
      <alignment horizontal="center" vertical="top" wrapText="1"/>
    </xf>
    <xf numFmtId="0" fontId="18" fillId="0" borderId="10" xfId="0" applyFont="1" applyFill="1" applyBorder="1" applyAlignment="1">
      <alignment horizontal="center" vertical="top" wrapText="1"/>
    </xf>
    <xf numFmtId="0" fontId="18" fillId="0" borderId="11" xfId="0" applyFont="1" applyFill="1" applyBorder="1" applyAlignment="1">
      <alignment horizontal="center" vertical="top" wrapText="1"/>
    </xf>
    <xf numFmtId="0" fontId="18" fillId="0" borderId="12" xfId="0" applyFont="1" applyFill="1" applyBorder="1" applyAlignment="1">
      <alignment horizontal="center" vertical="top" wrapText="1"/>
    </xf>
    <xf numFmtId="0" fontId="18" fillId="0" borderId="13" xfId="0" applyFont="1" applyFill="1" applyBorder="1" applyAlignment="1">
      <alignment horizontal="center" vertical="top" wrapText="1"/>
    </xf>
    <xf numFmtId="0" fontId="17" fillId="0" borderId="5" xfId="0" applyFont="1" applyFill="1" applyBorder="1" applyAlignment="1">
      <alignment vertical="top" wrapText="1"/>
    </xf>
    <xf numFmtId="0" fontId="17" fillId="0" borderId="7" xfId="0" applyFont="1" applyFill="1" applyBorder="1" applyAlignment="1">
      <alignment vertical="top" wrapText="1"/>
    </xf>
    <xf numFmtId="0" fontId="15" fillId="0" borderId="2" xfId="0" applyFont="1" applyFill="1" applyBorder="1" applyAlignment="1">
      <alignment wrapText="1"/>
    </xf>
    <xf numFmtId="0" fontId="15" fillId="0" borderId="3" xfId="0" applyFont="1" applyFill="1" applyBorder="1" applyAlignment="1">
      <alignment wrapText="1"/>
    </xf>
    <xf numFmtId="0" fontId="15" fillId="0" borderId="4" xfId="0" applyFont="1" applyFill="1" applyBorder="1" applyAlignment="1">
      <alignment wrapText="1"/>
    </xf>
    <xf numFmtId="0" fontId="15" fillId="0" borderId="2" xfId="0" applyNumberFormat="1" applyFont="1" applyFill="1" applyBorder="1" applyAlignment="1">
      <alignment horizontal="left" vertical="top" wrapText="1"/>
    </xf>
    <xf numFmtId="0" fontId="15" fillId="0" borderId="3" xfId="0" applyNumberFormat="1" applyFont="1" applyFill="1" applyBorder="1" applyAlignment="1">
      <alignment horizontal="left" vertical="top" wrapText="1"/>
    </xf>
    <xf numFmtId="0" fontId="15" fillId="0" borderId="4" xfId="0" applyNumberFormat="1" applyFont="1" applyFill="1" applyBorder="1" applyAlignment="1">
      <alignment horizontal="left" vertical="top" wrapText="1"/>
    </xf>
    <xf numFmtId="4" fontId="16" fillId="0" borderId="5" xfId="1" applyNumberFormat="1" applyFont="1" applyFill="1" applyBorder="1" applyAlignment="1">
      <alignment horizontal="center" vertical="top" wrapText="1"/>
    </xf>
    <xf numFmtId="4" fontId="16" fillId="0" borderId="6" xfId="1" applyNumberFormat="1" applyFont="1" applyFill="1" applyBorder="1" applyAlignment="1">
      <alignment horizontal="center" vertical="top" wrapText="1"/>
    </xf>
    <xf numFmtId="4" fontId="16" fillId="0" borderId="7" xfId="1" applyNumberFormat="1" applyFont="1" applyFill="1" applyBorder="1" applyAlignment="1">
      <alignment horizontal="center" vertical="top" wrapText="1"/>
    </xf>
    <xf numFmtId="0" fontId="4" fillId="0" borderId="10" xfId="0" applyFont="1" applyFill="1" applyBorder="1" applyAlignment="1">
      <alignment horizontal="center" vertical="top" wrapText="1"/>
    </xf>
    <xf numFmtId="0" fontId="6" fillId="0" borderId="10" xfId="0" applyNumberFormat="1" applyFont="1" applyFill="1" applyBorder="1" applyAlignment="1">
      <alignment horizontal="center" vertical="top" wrapText="1"/>
    </xf>
    <xf numFmtId="0" fontId="6" fillId="0" borderId="12" xfId="0" applyNumberFormat="1" applyFont="1" applyFill="1" applyBorder="1" applyAlignment="1">
      <alignment horizontal="center" vertical="top" wrapText="1"/>
    </xf>
    <xf numFmtId="0" fontId="6" fillId="0" borderId="2" xfId="0" applyNumberFormat="1" applyFont="1" applyFill="1" applyBorder="1" applyAlignment="1">
      <alignment horizontal="center" wrapText="1"/>
    </xf>
    <xf numFmtId="0" fontId="6" fillId="0" borderId="3" xfId="0" applyNumberFormat="1" applyFont="1" applyFill="1" applyBorder="1" applyAlignment="1">
      <alignment horizontal="center" wrapText="1"/>
    </xf>
    <xf numFmtId="0" fontId="6" fillId="0" borderId="4" xfId="0" applyNumberFormat="1" applyFont="1" applyFill="1" applyBorder="1" applyAlignment="1">
      <alignment horizontal="center" wrapText="1"/>
    </xf>
    <xf numFmtId="0" fontId="4" fillId="0" borderId="1" xfId="0" applyFont="1" applyFill="1" applyBorder="1" applyAlignment="1">
      <alignment horizontal="center" vertical="top" wrapText="1"/>
    </xf>
    <xf numFmtId="0" fontId="3" fillId="0" borderId="0" xfId="0" applyFont="1" applyFill="1" applyAlignment="1">
      <alignment horizontal="center"/>
    </xf>
    <xf numFmtId="0" fontId="11" fillId="0" borderId="0" xfId="0" applyFont="1" applyFill="1" applyAlignment="1">
      <alignment horizontal="left" vertical="top"/>
    </xf>
    <xf numFmtId="0" fontId="6" fillId="0" borderId="10" xfId="0" applyFont="1" applyFill="1" applyBorder="1" applyAlignment="1">
      <alignment horizontal="center" vertical="top" wrapText="1"/>
    </xf>
    <xf numFmtId="4" fontId="4" fillId="0" borderId="1" xfId="1" applyNumberFormat="1" applyFont="1" applyFill="1" applyBorder="1" applyAlignment="1">
      <alignment horizontal="center" vertical="top" wrapText="1"/>
    </xf>
    <xf numFmtId="0" fontId="12" fillId="0" borderId="0" xfId="0" applyFont="1" applyFill="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cellXfs>
  <cellStyles count="4">
    <cellStyle name="Excel Built-in Normal" xfId="2"/>
    <cellStyle name="Обычный" xfId="0" builtinId="0"/>
    <cellStyle name="Обычный 2" xfId="3"/>
    <cellStyle name="Финансовый" xfId="1" builtinId="3"/>
  </cellStyles>
  <dxfs count="0"/>
  <tableStyles count="1" defaultTableStyle="TableStyleMedium9" defaultPivotStyle="PivotStyleLight16">
    <tableStyle name="Стиль таблицы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CONOM~1/AppData/Local/Temp/pid-8004/&#1050;&#1086;&#1087;&#1080;&#1103;%20&#1089;&#1090;&#1088;&#1091;&#1082;&#1090;&#1091;&#1088;&#1072;%20&#1052;&#1055;%201,2,3%20&#1085;&#1072;%2021.04.202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вод 2 с формул утвержд"/>
      <sheetName val="утвержден разв на 2104.2023"/>
      <sheetName val="утвержд опека на 21.04.2023"/>
      <sheetName val="Лист1"/>
    </sheetNames>
    <sheetDataSet>
      <sheetData sheetId="0"/>
      <sheetData sheetId="1"/>
      <sheetData sheetId="2">
        <row r="52">
          <cell r="J52">
            <v>18095372</v>
          </cell>
          <cell r="K52">
            <v>17790251</v>
          </cell>
        </row>
      </sheetData>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M41"/>
  <sheetViews>
    <sheetView tabSelected="1" workbookViewId="0">
      <selection activeCell="R29" sqref="R29"/>
    </sheetView>
  </sheetViews>
  <sheetFormatPr defaultColWidth="9.140625" defaultRowHeight="11.25"/>
  <cols>
    <col min="1" max="1" width="3.5703125" style="4" customWidth="1"/>
    <col min="2" max="2" width="25.7109375" style="4" customWidth="1"/>
    <col min="3" max="3" width="7" style="4" customWidth="1"/>
    <col min="4" max="4" width="5.85546875" style="4" customWidth="1"/>
    <col min="5" max="5" width="12.5703125" style="4" customWidth="1"/>
    <col min="6" max="6" width="21.5703125" style="4" customWidth="1"/>
    <col min="7" max="13" width="12.7109375" style="4" customWidth="1"/>
    <col min="14" max="16384" width="9.140625" style="4"/>
  </cols>
  <sheetData>
    <row r="1" spans="1:13">
      <c r="B1" s="1"/>
      <c r="C1" s="2"/>
      <c r="D1" s="2"/>
      <c r="E1" s="1"/>
      <c r="F1" s="1"/>
      <c r="G1" s="3"/>
      <c r="H1" s="3"/>
      <c r="I1" s="3"/>
      <c r="J1" s="3"/>
      <c r="K1" s="96" t="s">
        <v>229</v>
      </c>
      <c r="L1" s="1"/>
      <c r="M1" s="1"/>
    </row>
    <row r="2" spans="1:13">
      <c r="B2" s="1"/>
      <c r="C2" s="2"/>
      <c r="D2" s="5"/>
      <c r="E2" s="1"/>
      <c r="F2" s="1"/>
      <c r="G2" s="3"/>
      <c r="H2" s="3"/>
      <c r="I2" s="3"/>
      <c r="J2" s="3"/>
      <c r="K2" s="1" t="s">
        <v>83</v>
      </c>
      <c r="L2" s="1"/>
      <c r="M2" s="1"/>
    </row>
    <row r="3" spans="1:13">
      <c r="B3" s="1"/>
      <c r="C3" s="2"/>
      <c r="D3" s="5"/>
      <c r="E3" s="1"/>
      <c r="F3" s="1"/>
      <c r="G3" s="3"/>
      <c r="H3" s="3"/>
      <c r="I3" s="3"/>
      <c r="J3" s="3"/>
      <c r="K3" s="286" t="s">
        <v>84</v>
      </c>
      <c r="L3" s="286"/>
      <c r="M3" s="286"/>
    </row>
    <row r="4" spans="1:13">
      <c r="B4" s="1"/>
      <c r="C4" s="2"/>
      <c r="D4" s="5"/>
      <c r="E4" s="1"/>
      <c r="F4" s="1"/>
      <c r="G4" s="3"/>
      <c r="H4" s="3"/>
      <c r="I4" s="3"/>
      <c r="J4" s="3"/>
      <c r="K4" s="25" t="s">
        <v>306</v>
      </c>
      <c r="L4" s="1"/>
      <c r="M4" s="1"/>
    </row>
    <row r="5" spans="1:13">
      <c r="B5" s="1"/>
      <c r="C5" s="2"/>
      <c r="D5" s="5"/>
      <c r="E5" s="1"/>
      <c r="F5" s="1"/>
      <c r="G5" s="3"/>
      <c r="H5" s="3"/>
      <c r="I5" s="3"/>
      <c r="J5" s="3"/>
      <c r="K5" s="1"/>
      <c r="L5" s="1"/>
      <c r="M5" s="1"/>
    </row>
    <row r="6" spans="1:13">
      <c r="B6" s="1"/>
      <c r="C6" s="2"/>
      <c r="D6" s="5"/>
      <c r="E6" s="1"/>
      <c r="F6" s="1"/>
      <c r="G6" s="3"/>
      <c r="H6" s="3"/>
      <c r="I6" s="3"/>
      <c r="J6" s="3"/>
      <c r="K6" s="1" t="s">
        <v>151</v>
      </c>
      <c r="L6" s="1"/>
      <c r="M6" s="1"/>
    </row>
    <row r="7" spans="1:13">
      <c r="B7" s="1"/>
      <c r="C7" s="2"/>
      <c r="D7" s="5"/>
      <c r="E7" s="1"/>
      <c r="F7" s="1"/>
      <c r="G7" s="3"/>
      <c r="H7" s="3"/>
      <c r="I7" s="3"/>
      <c r="J7" s="3"/>
      <c r="K7" s="1" t="s">
        <v>152</v>
      </c>
      <c r="L7" s="1"/>
      <c r="M7" s="1"/>
    </row>
    <row r="8" spans="1:13">
      <c r="B8" s="1"/>
      <c r="C8" s="2"/>
      <c r="D8" s="5"/>
      <c r="E8" s="1"/>
      <c r="F8" s="1"/>
      <c r="G8" s="3"/>
      <c r="H8" s="3"/>
      <c r="I8" s="3"/>
      <c r="J8" s="3"/>
      <c r="K8" s="1" t="s">
        <v>150</v>
      </c>
      <c r="L8" s="1"/>
      <c r="M8" s="1"/>
    </row>
    <row r="9" spans="1:13">
      <c r="B9" s="1"/>
      <c r="C9" s="2"/>
      <c r="D9" s="5"/>
      <c r="E9" s="1"/>
      <c r="F9" s="1"/>
      <c r="G9" s="3"/>
      <c r="H9" s="3"/>
      <c r="I9" s="3"/>
      <c r="J9" s="3"/>
      <c r="K9" s="33" t="s">
        <v>163</v>
      </c>
      <c r="L9" s="1"/>
      <c r="M9" s="1"/>
    </row>
    <row r="10" spans="1:13">
      <c r="B10" s="1"/>
      <c r="C10" s="2"/>
      <c r="D10" s="5"/>
      <c r="E10" s="1"/>
      <c r="F10" s="1"/>
      <c r="G10" s="3"/>
      <c r="H10" s="3"/>
      <c r="I10" s="3"/>
      <c r="J10" s="3"/>
      <c r="K10" s="1"/>
      <c r="L10" s="1"/>
      <c r="M10" s="1"/>
    </row>
    <row r="11" spans="1:13">
      <c r="B11" s="1"/>
      <c r="C11" s="2"/>
      <c r="D11" s="2"/>
      <c r="E11" s="1"/>
      <c r="F11" s="1"/>
      <c r="G11" s="3"/>
      <c r="H11" s="3"/>
      <c r="I11" s="3"/>
      <c r="J11" s="3"/>
      <c r="K11" s="1"/>
      <c r="L11" s="1"/>
      <c r="M11" s="1"/>
    </row>
    <row r="12" spans="1:13">
      <c r="A12" s="287" t="s">
        <v>19</v>
      </c>
      <c r="B12" s="287"/>
      <c r="C12" s="287"/>
      <c r="D12" s="287"/>
      <c r="E12" s="287"/>
      <c r="F12" s="287"/>
      <c r="G12" s="287"/>
      <c r="H12" s="287"/>
      <c r="I12" s="287"/>
      <c r="J12" s="287"/>
      <c r="K12" s="287"/>
      <c r="L12" s="287"/>
      <c r="M12" s="287"/>
    </row>
    <row r="13" spans="1:13">
      <c r="A13" s="288" t="s">
        <v>21</v>
      </c>
      <c r="B13" s="288"/>
      <c r="C13" s="288"/>
      <c r="D13" s="288"/>
      <c r="E13" s="288"/>
      <c r="F13" s="288"/>
      <c r="G13" s="288"/>
      <c r="H13" s="288"/>
      <c r="I13" s="288"/>
      <c r="J13" s="288"/>
      <c r="K13" s="288"/>
      <c r="L13" s="288"/>
      <c r="M13" s="288"/>
    </row>
    <row r="14" spans="1:13">
      <c r="A14" s="32" t="s">
        <v>110</v>
      </c>
      <c r="B14" s="32"/>
      <c r="C14" s="32"/>
      <c r="D14" s="32"/>
      <c r="E14" s="32"/>
      <c r="F14" s="32"/>
      <c r="G14" s="32"/>
      <c r="H14" s="32"/>
      <c r="I14" s="32"/>
      <c r="J14" s="32"/>
      <c r="K14" s="32"/>
      <c r="L14" s="32"/>
      <c r="M14" s="32"/>
    </row>
    <row r="15" spans="1:13" ht="10.5" customHeight="1">
      <c r="A15" s="289" t="s">
        <v>111</v>
      </c>
      <c r="B15" s="289"/>
      <c r="C15" s="289"/>
      <c r="D15" s="289"/>
      <c r="E15" s="289"/>
      <c r="F15" s="289"/>
      <c r="G15" s="289"/>
      <c r="H15" s="289"/>
      <c r="I15" s="289"/>
      <c r="J15" s="289"/>
      <c r="K15" s="289"/>
      <c r="L15" s="289"/>
      <c r="M15" s="3"/>
    </row>
    <row r="16" spans="1:13" ht="11.25" customHeight="1">
      <c r="A16" s="8" t="s">
        <v>39</v>
      </c>
      <c r="B16" s="280" t="s">
        <v>85</v>
      </c>
      <c r="C16" s="290" t="s">
        <v>1</v>
      </c>
      <c r="D16" s="291"/>
      <c r="E16" s="294" t="s">
        <v>87</v>
      </c>
      <c r="F16" s="297" t="s">
        <v>2</v>
      </c>
      <c r="G16" s="298"/>
      <c r="H16" s="298"/>
      <c r="I16" s="298"/>
      <c r="J16" s="298"/>
      <c r="K16" s="298"/>
      <c r="L16" s="298"/>
      <c r="M16" s="298"/>
    </row>
    <row r="17" spans="1:13" ht="11.25" customHeight="1">
      <c r="A17" s="9" t="s">
        <v>40</v>
      </c>
      <c r="B17" s="281"/>
      <c r="C17" s="292"/>
      <c r="D17" s="293"/>
      <c r="E17" s="295"/>
      <c r="F17" s="280" t="s">
        <v>3</v>
      </c>
      <c r="G17" s="299" t="s">
        <v>4</v>
      </c>
      <c r="H17" s="300"/>
      <c r="I17" s="300"/>
      <c r="J17" s="300"/>
      <c r="K17" s="300"/>
      <c r="L17" s="300"/>
      <c r="M17" s="301"/>
    </row>
    <row r="18" spans="1:13" ht="11.25" customHeight="1">
      <c r="A18" s="9"/>
      <c r="B18" s="281"/>
      <c r="C18" s="280" t="s">
        <v>10</v>
      </c>
      <c r="D18" s="280" t="s">
        <v>7</v>
      </c>
      <c r="E18" s="295"/>
      <c r="F18" s="281"/>
      <c r="G18" s="302" t="s">
        <v>8</v>
      </c>
      <c r="H18" s="299" t="s">
        <v>34</v>
      </c>
      <c r="I18" s="300"/>
      <c r="J18" s="300"/>
      <c r="K18" s="300"/>
      <c r="L18" s="300"/>
      <c r="M18" s="301"/>
    </row>
    <row r="19" spans="1:13">
      <c r="A19" s="10"/>
      <c r="B19" s="282"/>
      <c r="C19" s="282"/>
      <c r="D19" s="282"/>
      <c r="E19" s="296"/>
      <c r="F19" s="282"/>
      <c r="G19" s="303"/>
      <c r="H19" s="29">
        <v>2021</v>
      </c>
      <c r="I19" s="29">
        <v>2022</v>
      </c>
      <c r="J19" s="29">
        <v>2023</v>
      </c>
      <c r="K19" s="29">
        <v>2024</v>
      </c>
      <c r="L19" s="29">
        <v>2025</v>
      </c>
      <c r="M19" s="29">
        <v>2026</v>
      </c>
    </row>
    <row r="20" spans="1:13">
      <c r="A20" s="11">
        <v>1</v>
      </c>
      <c r="B20" s="6">
        <v>1</v>
      </c>
      <c r="C20" s="6">
        <v>2</v>
      </c>
      <c r="D20" s="6">
        <v>3</v>
      </c>
      <c r="E20" s="6">
        <v>4</v>
      </c>
      <c r="F20" s="6">
        <v>5</v>
      </c>
      <c r="G20" s="7">
        <v>6</v>
      </c>
      <c r="H20" s="7">
        <v>7</v>
      </c>
      <c r="I20" s="7">
        <v>8</v>
      </c>
      <c r="J20" s="7">
        <v>9</v>
      </c>
      <c r="K20" s="7">
        <v>10</v>
      </c>
      <c r="L20" s="7">
        <v>11</v>
      </c>
      <c r="M20" s="7">
        <v>12</v>
      </c>
    </row>
    <row r="21" spans="1:13" ht="11.25" customHeight="1">
      <c r="A21" s="16">
        <v>1</v>
      </c>
      <c r="B21" s="277" t="s">
        <v>86</v>
      </c>
      <c r="C21" s="31">
        <v>2021</v>
      </c>
      <c r="D21" s="30">
        <v>2026</v>
      </c>
      <c r="E21" s="280" t="s">
        <v>125</v>
      </c>
      <c r="F21" s="14" t="s">
        <v>9</v>
      </c>
      <c r="G21" s="19">
        <f>G22+G23</f>
        <v>2375524496.6900001</v>
      </c>
      <c r="H21" s="20">
        <f>H22+H23</f>
        <v>373182121.89999998</v>
      </c>
      <c r="I21" s="20">
        <f t="shared" ref="I21:M21" si="0">I22+I23</f>
        <v>407345502.12999994</v>
      </c>
      <c r="J21" s="20">
        <f>J22+J23</f>
        <v>466439762.61999989</v>
      </c>
      <c r="K21" s="20">
        <f t="shared" si="0"/>
        <v>473136168.00999999</v>
      </c>
      <c r="L21" s="20">
        <f t="shared" si="0"/>
        <v>332149233.72999996</v>
      </c>
      <c r="M21" s="20">
        <f t="shared" si="0"/>
        <v>323271708.30000001</v>
      </c>
    </row>
    <row r="22" spans="1:13" ht="45.75" customHeight="1">
      <c r="A22" s="9"/>
      <c r="B22" s="278"/>
      <c r="C22" s="12"/>
      <c r="D22" s="9"/>
      <c r="E22" s="281"/>
      <c r="F22" s="15" t="s">
        <v>41</v>
      </c>
      <c r="G22" s="19">
        <f>H22+I22+J22+K22+L22+M22</f>
        <v>743149528.92999995</v>
      </c>
      <c r="H22" s="20">
        <f>'утвержден разв на 02.05.2024'!H240</f>
        <v>120596426.22</v>
      </c>
      <c r="I22" s="20">
        <f>'утвержден разв на 02.05.2024'!I240</f>
        <v>122890366.96999998</v>
      </c>
      <c r="J22" s="20">
        <f>'утвержден разв на 02.05.2024'!J240</f>
        <v>141943162.50999996</v>
      </c>
      <c r="K22" s="20">
        <f>'утвержден разв на 02.05.2024'!K240</f>
        <v>143767584.06999999</v>
      </c>
      <c r="L22" s="20">
        <f>'утвержден разв на 02.05.2024'!L240</f>
        <v>105375994.58</v>
      </c>
      <c r="M22" s="20">
        <f>'утвержден разв на 02.05.2024'!M240</f>
        <v>108575994.58</v>
      </c>
    </row>
    <row r="23" spans="1:13" ht="33.75">
      <c r="A23" s="10"/>
      <c r="B23" s="279"/>
      <c r="C23" s="13"/>
      <c r="D23" s="10"/>
      <c r="E23" s="282"/>
      <c r="F23" s="15" t="s">
        <v>42</v>
      </c>
      <c r="G23" s="19">
        <f>H23+I23+J23+K23+L23+M23</f>
        <v>1632374967.76</v>
      </c>
      <c r="H23" s="20">
        <f>'утвержден разв на 02.05.2024'!H241</f>
        <v>252585695.68000001</v>
      </c>
      <c r="I23" s="20">
        <f>'утвержден разв на 02.05.2024'!I241</f>
        <v>284455135.15999997</v>
      </c>
      <c r="J23" s="20">
        <f>'утвержден разв на 02.05.2024'!J241</f>
        <v>324496600.10999995</v>
      </c>
      <c r="K23" s="20">
        <f>'утвержден разв на 02.05.2024'!K241</f>
        <v>329368583.94</v>
      </c>
      <c r="L23" s="20">
        <f>'утвержден разв на 02.05.2024'!L241</f>
        <v>226773239.14999998</v>
      </c>
      <c r="M23" s="20">
        <f>'утвержден разв на 02.05.2024'!M241</f>
        <v>214695713.72</v>
      </c>
    </row>
    <row r="24" spans="1:13" ht="11.25" customHeight="1">
      <c r="A24" s="16">
        <v>2</v>
      </c>
      <c r="B24" s="277" t="s">
        <v>88</v>
      </c>
      <c r="C24" s="31">
        <v>2021</v>
      </c>
      <c r="D24" s="30">
        <v>2026</v>
      </c>
      <c r="E24" s="280" t="s">
        <v>125</v>
      </c>
      <c r="F24" s="22" t="s">
        <v>9</v>
      </c>
      <c r="G24" s="20">
        <f>G25+G26</f>
        <v>95571470</v>
      </c>
      <c r="H24" s="20">
        <f t="shared" ref="H24:M24" si="1">H25+H26</f>
        <v>14871369</v>
      </c>
      <c r="I24" s="20">
        <f t="shared" si="1"/>
        <v>14953485</v>
      </c>
      <c r="J24" s="20">
        <f t="shared" si="1"/>
        <v>16048403</v>
      </c>
      <c r="K24" s="20">
        <f t="shared" si="1"/>
        <v>17305113</v>
      </c>
      <c r="L24" s="20">
        <f t="shared" si="1"/>
        <v>16196550</v>
      </c>
      <c r="M24" s="20">
        <f t="shared" si="1"/>
        <v>16196550</v>
      </c>
    </row>
    <row r="25" spans="1:13" ht="43.5" customHeight="1">
      <c r="A25" s="17"/>
      <c r="B25" s="278"/>
      <c r="C25" s="12"/>
      <c r="D25" s="9"/>
      <c r="E25" s="281"/>
      <c r="F25" s="23" t="s">
        <v>41</v>
      </c>
      <c r="G25" s="20">
        <f>H25+I25+J25+K25+L25+M25</f>
        <v>0</v>
      </c>
      <c r="H25" s="20">
        <f>'утвержд опека на 02.05.2024'!H51</f>
        <v>0</v>
      </c>
      <c r="I25" s="20">
        <f>'утвержд опека на 02.05.2024'!I51</f>
        <v>0</v>
      </c>
      <c r="J25" s="20">
        <f>'утвержд опека на 02.05.2024'!J51</f>
        <v>0</v>
      </c>
      <c r="K25" s="20">
        <f>'утвержд опека на 02.05.2024'!K51</f>
        <v>0</v>
      </c>
      <c r="L25" s="20">
        <f>'утвержд опека на 02.05.2024'!L51</f>
        <v>0</v>
      </c>
      <c r="M25" s="20">
        <f>'утвержд опека на 02.05.2024'!M51</f>
        <v>0</v>
      </c>
    </row>
    <row r="26" spans="1:13" ht="33.75">
      <c r="A26" s="18"/>
      <c r="B26" s="279"/>
      <c r="C26" s="13"/>
      <c r="D26" s="10"/>
      <c r="E26" s="282"/>
      <c r="F26" s="23" t="s">
        <v>42</v>
      </c>
      <c r="G26" s="20">
        <f>H26+I26+J26+K26+L26+M26</f>
        <v>95571470</v>
      </c>
      <c r="H26" s="20">
        <f>'утвержд опека на 02.05.2024'!H52</f>
        <v>14871369</v>
      </c>
      <c r="I26" s="20">
        <f>'утвержд опека на 02.05.2024'!I52</f>
        <v>14953485</v>
      </c>
      <c r="J26" s="20">
        <f>'утвержд опека на 02.05.2024'!J52</f>
        <v>16048403</v>
      </c>
      <c r="K26" s="20">
        <f>'утвержд опека на 02.05.2024'!K52</f>
        <v>17305113</v>
      </c>
      <c r="L26" s="20">
        <f>'утвержд опека на 02.05.2024'!L52</f>
        <v>16196550</v>
      </c>
      <c r="M26" s="20">
        <f>'утвержд опека на 02.05.2024'!M52</f>
        <v>16196550</v>
      </c>
    </row>
    <row r="27" spans="1:13">
      <c r="A27" s="16"/>
      <c r="B27" s="277" t="s">
        <v>89</v>
      </c>
      <c r="C27" s="31">
        <v>2021</v>
      </c>
      <c r="D27" s="30">
        <v>2026</v>
      </c>
      <c r="E27" s="283"/>
      <c r="F27" s="22" t="s">
        <v>9</v>
      </c>
      <c r="G27" s="21">
        <f>G28+G29</f>
        <v>2471095966.6900001</v>
      </c>
      <c r="H27" s="21">
        <f>H28+H29</f>
        <v>388053490.89999998</v>
      </c>
      <c r="I27" s="21">
        <f t="shared" ref="I27:M27" si="2">I28+I29</f>
        <v>422298987.12999994</v>
      </c>
      <c r="J27" s="21">
        <f t="shared" si="2"/>
        <v>482488165.61999989</v>
      </c>
      <c r="K27" s="21">
        <f t="shared" si="2"/>
        <v>490441281.00999999</v>
      </c>
      <c r="L27" s="21">
        <f t="shared" si="2"/>
        <v>348345783.72999996</v>
      </c>
      <c r="M27" s="21">
        <f t="shared" si="2"/>
        <v>339468258.30000001</v>
      </c>
    </row>
    <row r="28" spans="1:13" ht="44.25" customHeight="1">
      <c r="A28" s="9"/>
      <c r="B28" s="278"/>
      <c r="C28" s="12"/>
      <c r="D28" s="9"/>
      <c r="E28" s="284"/>
      <c r="F28" s="23" t="s">
        <v>41</v>
      </c>
      <c r="G28" s="21">
        <f>H28+I28+J28+K28+L28+M28</f>
        <v>743149528.92999995</v>
      </c>
      <c r="H28" s="21">
        <f>H22+H25</f>
        <v>120596426.22</v>
      </c>
      <c r="I28" s="21">
        <f t="shared" ref="I28:M29" si="3">I22+I25</f>
        <v>122890366.96999998</v>
      </c>
      <c r="J28" s="21">
        <f t="shared" si="3"/>
        <v>141943162.50999996</v>
      </c>
      <c r="K28" s="21">
        <f t="shared" si="3"/>
        <v>143767584.06999999</v>
      </c>
      <c r="L28" s="21">
        <f t="shared" si="3"/>
        <v>105375994.58</v>
      </c>
      <c r="M28" s="21">
        <f t="shared" si="3"/>
        <v>108575994.58</v>
      </c>
    </row>
    <row r="29" spans="1:13" ht="33.75">
      <c r="A29" s="10"/>
      <c r="B29" s="279"/>
      <c r="C29" s="13"/>
      <c r="D29" s="10"/>
      <c r="E29" s="285"/>
      <c r="F29" s="23" t="s">
        <v>42</v>
      </c>
      <c r="G29" s="21">
        <f>H29+I29+J29+K29+L29+M29</f>
        <v>1727946437.76</v>
      </c>
      <c r="H29" s="21">
        <f>H23+H26</f>
        <v>267457064.68000001</v>
      </c>
      <c r="I29" s="21">
        <f t="shared" si="3"/>
        <v>299408620.15999997</v>
      </c>
      <c r="J29" s="21">
        <f t="shared" si="3"/>
        <v>340545003.10999995</v>
      </c>
      <c r="K29" s="21">
        <f t="shared" si="3"/>
        <v>346673696.94</v>
      </c>
      <c r="L29" s="21">
        <f t="shared" si="3"/>
        <v>242969789.14999998</v>
      </c>
      <c r="M29" s="21">
        <f t="shared" si="3"/>
        <v>230892263.72</v>
      </c>
    </row>
    <row r="31" spans="1:13">
      <c r="J31" s="66"/>
      <c r="K31" s="66"/>
      <c r="L31" s="66"/>
      <c r="M31" s="66"/>
    </row>
    <row r="32" spans="1:13">
      <c r="J32" s="66"/>
      <c r="K32" s="66"/>
      <c r="L32" s="66"/>
      <c r="M32" s="66"/>
    </row>
    <row r="33" spans="8:13">
      <c r="J33" s="4">
        <v>482488165.62</v>
      </c>
      <c r="K33" s="95"/>
      <c r="L33" s="95"/>
      <c r="M33" s="95"/>
    </row>
    <row r="34" spans="8:13">
      <c r="J34" s="67">
        <f>J33-J27</f>
        <v>0</v>
      </c>
      <c r="K34" s="47"/>
      <c r="L34" s="47"/>
    </row>
    <row r="35" spans="8:13">
      <c r="K35" s="47"/>
      <c r="L35" s="47"/>
    </row>
    <row r="36" spans="8:13">
      <c r="K36" s="47"/>
      <c r="L36" s="95"/>
    </row>
    <row r="37" spans="8:13">
      <c r="J37" s="66"/>
      <c r="K37" s="66"/>
      <c r="L37" s="66"/>
    </row>
    <row r="38" spans="8:13">
      <c r="I38" s="67"/>
      <c r="J38" s="67"/>
      <c r="K38" s="67"/>
      <c r="L38" s="67"/>
    </row>
    <row r="39" spans="8:13">
      <c r="I39" s="66"/>
      <c r="J39" s="66"/>
      <c r="K39" s="66"/>
      <c r="L39" s="66"/>
    </row>
    <row r="40" spans="8:13">
      <c r="J40" s="66"/>
      <c r="K40" s="66"/>
      <c r="L40" s="66"/>
    </row>
    <row r="41" spans="8:13">
      <c r="H41" s="66"/>
      <c r="J41" s="66"/>
    </row>
  </sheetData>
  <mergeCells count="20">
    <mergeCell ref="K3:M3"/>
    <mergeCell ref="A12:M12"/>
    <mergeCell ref="A13:M13"/>
    <mergeCell ref="A15:L15"/>
    <mergeCell ref="B16:B19"/>
    <mergeCell ref="C16:D17"/>
    <mergeCell ref="E16:E19"/>
    <mergeCell ref="F16:M16"/>
    <mergeCell ref="F17:F19"/>
    <mergeCell ref="G17:M17"/>
    <mergeCell ref="G18:G19"/>
    <mergeCell ref="H18:M18"/>
    <mergeCell ref="C18:C19"/>
    <mergeCell ref="D18:D19"/>
    <mergeCell ref="B21:B23"/>
    <mergeCell ref="B24:B26"/>
    <mergeCell ref="E24:E26"/>
    <mergeCell ref="B27:B29"/>
    <mergeCell ref="E27:E29"/>
    <mergeCell ref="E21:E23"/>
  </mergeCells>
  <pageMargins left="0" right="0"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dimension ref="A1:Z262"/>
  <sheetViews>
    <sheetView topLeftCell="A31" workbookViewId="0">
      <selection activeCell="F29" sqref="F29"/>
    </sheetView>
  </sheetViews>
  <sheetFormatPr defaultColWidth="9.140625" defaultRowHeight="11.25"/>
  <cols>
    <col min="1" max="1" width="4.140625" style="124" customWidth="1"/>
    <col min="2" max="2" width="25.7109375" style="125" customWidth="1"/>
    <col min="3" max="3" width="7" style="125" customWidth="1"/>
    <col min="4" max="4" width="5.85546875" style="125" customWidth="1"/>
    <col min="5" max="5" width="13" style="125" customWidth="1"/>
    <col min="6" max="6" width="21.5703125" style="125" customWidth="1"/>
    <col min="7" max="7" width="13.5703125" style="125" customWidth="1"/>
    <col min="8" max="8" width="11.42578125" style="125" bestFit="1" customWidth="1"/>
    <col min="9" max="9" width="12.28515625" style="176" customWidth="1"/>
    <col min="10" max="10" width="13.7109375" style="177" customWidth="1"/>
    <col min="11" max="11" width="12.28515625" style="176" customWidth="1"/>
    <col min="12" max="13" width="11.42578125" style="125" bestFit="1" customWidth="1"/>
    <col min="14" max="14" width="17.7109375" style="125" customWidth="1"/>
    <col min="15" max="15" width="9.140625" style="125"/>
    <col min="16" max="16" width="5.140625" style="125" customWidth="1"/>
    <col min="17" max="17" width="4.7109375" style="125" customWidth="1"/>
    <col min="18" max="19" width="4.5703125" style="125" customWidth="1"/>
    <col min="20" max="20" width="5.140625" style="125" customWidth="1"/>
    <col min="21" max="21" width="4.85546875" style="125" customWidth="1"/>
    <col min="22" max="22" width="5" style="125" customWidth="1"/>
    <col min="23" max="16384" width="9.140625" style="125"/>
  </cols>
  <sheetData>
    <row r="1" spans="1:22">
      <c r="B1" s="113"/>
      <c r="C1" s="2"/>
      <c r="D1" s="2"/>
      <c r="E1" s="113"/>
      <c r="F1" s="113"/>
      <c r="G1" s="3"/>
      <c r="H1" s="3"/>
      <c r="I1" s="3"/>
      <c r="J1" s="97"/>
      <c r="K1" s="3"/>
      <c r="L1" s="3"/>
      <c r="M1" s="3"/>
      <c r="N1" s="113"/>
      <c r="O1" s="113" t="s">
        <v>227</v>
      </c>
      <c r="P1" s="113"/>
      <c r="Q1" s="113"/>
      <c r="R1" s="113"/>
      <c r="S1" s="113"/>
      <c r="T1" s="113"/>
      <c r="U1" s="113"/>
      <c r="V1" s="113"/>
    </row>
    <row r="2" spans="1:22">
      <c r="B2" s="113"/>
      <c r="C2" s="2"/>
      <c r="D2" s="5"/>
      <c r="E2" s="113"/>
      <c r="F2" s="113"/>
      <c r="G2" s="3"/>
      <c r="H2" s="3"/>
      <c r="I2" s="3"/>
      <c r="J2" s="97"/>
      <c r="K2" s="3"/>
      <c r="L2" s="3"/>
      <c r="M2" s="3"/>
      <c r="N2" s="113"/>
      <c r="O2" s="113" t="s">
        <v>147</v>
      </c>
      <c r="P2" s="113"/>
      <c r="Q2" s="113"/>
      <c r="R2" s="113"/>
      <c r="S2" s="113"/>
      <c r="T2" s="113"/>
      <c r="V2" s="113"/>
    </row>
    <row r="3" spans="1:22">
      <c r="B3" s="113"/>
      <c r="C3" s="2"/>
      <c r="D3" s="5"/>
      <c r="E3" s="113"/>
      <c r="F3" s="113"/>
      <c r="G3" s="3"/>
      <c r="H3" s="3"/>
      <c r="I3" s="3"/>
      <c r="J3" s="97"/>
      <c r="K3" s="3"/>
      <c r="L3" s="3"/>
      <c r="M3" s="3"/>
      <c r="N3" s="113"/>
      <c r="O3" s="25" t="s">
        <v>84</v>
      </c>
      <c r="P3" s="25"/>
      <c r="Q3" s="25"/>
      <c r="R3" s="25"/>
      <c r="S3" s="25"/>
      <c r="T3" s="25"/>
      <c r="U3" s="25"/>
      <c r="V3" s="25"/>
    </row>
    <row r="4" spans="1:22">
      <c r="B4" s="113"/>
      <c r="C4" s="2"/>
      <c r="D4" s="5"/>
      <c r="E4" s="113"/>
      <c r="F4" s="113"/>
      <c r="G4" s="3"/>
      <c r="H4" s="3"/>
      <c r="I4" s="3"/>
      <c r="J4" s="97"/>
      <c r="K4" s="3"/>
      <c r="L4" s="3"/>
      <c r="M4" s="3"/>
      <c r="N4" s="113"/>
      <c r="O4" s="25" t="s">
        <v>226</v>
      </c>
      <c r="P4" s="25"/>
      <c r="Q4" s="25"/>
      <c r="R4" s="25"/>
      <c r="S4" s="25"/>
      <c r="T4" s="25"/>
      <c r="U4" s="25"/>
      <c r="V4" s="25"/>
    </row>
    <row r="5" spans="1:22">
      <c r="B5" s="113"/>
      <c r="C5" s="2"/>
      <c r="D5" s="5"/>
      <c r="E5" s="113"/>
      <c r="F5" s="113"/>
      <c r="G5" s="3"/>
      <c r="H5" s="3"/>
      <c r="I5" s="3"/>
      <c r="J5" s="97"/>
      <c r="K5" s="3"/>
      <c r="L5" s="3"/>
      <c r="M5" s="3"/>
      <c r="N5" s="113"/>
      <c r="O5" s="25"/>
      <c r="P5" s="25"/>
      <c r="Q5" s="25"/>
      <c r="R5" s="25"/>
      <c r="S5" s="25"/>
      <c r="T5" s="25"/>
      <c r="U5" s="25"/>
      <c r="V5" s="25"/>
    </row>
    <row r="6" spans="1:22">
      <c r="B6" s="113"/>
      <c r="C6" s="2"/>
      <c r="D6" s="5"/>
      <c r="E6" s="113"/>
      <c r="F6" s="113"/>
      <c r="G6" s="3"/>
      <c r="H6" s="3"/>
      <c r="I6" s="3"/>
      <c r="J6" s="97"/>
      <c r="K6" s="3"/>
      <c r="L6" s="3"/>
      <c r="M6" s="3"/>
      <c r="N6" s="113"/>
      <c r="O6" s="25" t="s">
        <v>148</v>
      </c>
      <c r="P6" s="25"/>
      <c r="Q6" s="25"/>
      <c r="R6" s="25"/>
      <c r="S6" s="25"/>
      <c r="T6" s="25"/>
      <c r="U6" s="25"/>
      <c r="V6" s="25"/>
    </row>
    <row r="7" spans="1:22">
      <c r="B7" s="113"/>
      <c r="C7" s="2"/>
      <c r="D7" s="5"/>
      <c r="E7" s="113"/>
      <c r="F7" s="113"/>
      <c r="G7" s="3"/>
      <c r="H7" s="3"/>
      <c r="I7" s="3"/>
      <c r="J7" s="97"/>
      <c r="K7" s="3"/>
      <c r="L7" s="3"/>
      <c r="M7" s="3"/>
      <c r="N7" s="113"/>
      <c r="O7" s="25" t="s">
        <v>149</v>
      </c>
      <c r="P7" s="25"/>
      <c r="Q7" s="25"/>
      <c r="R7" s="25"/>
      <c r="S7" s="25"/>
      <c r="T7" s="25"/>
      <c r="U7" s="25"/>
      <c r="V7" s="25"/>
    </row>
    <row r="8" spans="1:22">
      <c r="B8" s="113"/>
      <c r="C8" s="2"/>
      <c r="D8" s="5"/>
      <c r="E8" s="113"/>
      <c r="F8" s="113"/>
      <c r="G8" s="3"/>
      <c r="H8" s="3"/>
      <c r="I8" s="3"/>
      <c r="J8" s="97"/>
      <c r="K8" s="3"/>
      <c r="L8" s="3"/>
      <c r="M8" s="3"/>
      <c r="N8" s="113"/>
      <c r="O8" s="25" t="s">
        <v>150</v>
      </c>
      <c r="P8" s="25"/>
      <c r="Q8" s="25"/>
      <c r="R8" s="25"/>
      <c r="S8" s="25"/>
      <c r="T8" s="25"/>
      <c r="U8" s="25"/>
      <c r="V8" s="25"/>
    </row>
    <row r="9" spans="1:22">
      <c r="B9" s="113"/>
      <c r="C9" s="2"/>
      <c r="D9" s="5"/>
      <c r="E9" s="113"/>
      <c r="F9" s="113"/>
      <c r="G9" s="3"/>
      <c r="H9" s="3"/>
      <c r="I9" s="3"/>
      <c r="J9" s="97"/>
      <c r="K9" s="3"/>
      <c r="L9" s="3"/>
      <c r="M9" s="3"/>
      <c r="N9" s="113"/>
      <c r="O9" s="25" t="s">
        <v>163</v>
      </c>
      <c r="P9" s="25"/>
      <c r="Q9" s="25"/>
      <c r="R9" s="25"/>
      <c r="S9" s="25"/>
      <c r="T9" s="25"/>
      <c r="U9" s="25"/>
      <c r="V9" s="25"/>
    </row>
    <row r="10" spans="1:22">
      <c r="B10" s="113"/>
      <c r="C10" s="2"/>
      <c r="D10" s="2"/>
      <c r="E10" s="113"/>
      <c r="F10" s="113"/>
      <c r="G10" s="3"/>
      <c r="H10" s="3"/>
      <c r="I10" s="3"/>
      <c r="J10" s="97"/>
      <c r="K10" s="3"/>
      <c r="L10" s="3"/>
      <c r="M10" s="3"/>
      <c r="N10" s="113"/>
      <c r="O10" s="113"/>
      <c r="P10" s="113"/>
      <c r="Q10" s="113"/>
      <c r="R10" s="113"/>
      <c r="S10" s="113"/>
      <c r="T10" s="113"/>
      <c r="U10" s="113"/>
      <c r="V10" s="113"/>
    </row>
    <row r="11" spans="1:22">
      <c r="A11" s="287" t="s">
        <v>19</v>
      </c>
      <c r="B11" s="287"/>
      <c r="C11" s="287"/>
      <c r="D11" s="287"/>
      <c r="E11" s="287"/>
      <c r="F11" s="287"/>
      <c r="G11" s="287"/>
      <c r="H11" s="287"/>
      <c r="I11" s="287"/>
      <c r="J11" s="287"/>
      <c r="K11" s="287"/>
      <c r="L11" s="287"/>
      <c r="M11" s="287"/>
      <c r="N11" s="287"/>
      <c r="O11" s="287"/>
      <c r="P11" s="287"/>
      <c r="Q11" s="287"/>
      <c r="R11" s="287"/>
      <c r="S11" s="287"/>
      <c r="T11" s="287"/>
      <c r="U11" s="287"/>
      <c r="V11" s="287"/>
    </row>
    <row r="12" spans="1:22">
      <c r="A12" s="288" t="s">
        <v>100</v>
      </c>
      <c r="B12" s="288"/>
      <c r="C12" s="288"/>
      <c r="D12" s="288"/>
      <c r="E12" s="288"/>
      <c r="F12" s="288"/>
      <c r="G12" s="288"/>
      <c r="H12" s="288"/>
      <c r="I12" s="288"/>
      <c r="J12" s="288"/>
      <c r="K12" s="288"/>
      <c r="L12" s="288"/>
      <c r="M12" s="288"/>
      <c r="N12" s="288"/>
      <c r="O12" s="288"/>
      <c r="P12" s="288"/>
      <c r="Q12" s="288"/>
      <c r="R12" s="288"/>
      <c r="S12" s="288"/>
      <c r="T12" s="288"/>
      <c r="U12" s="288"/>
      <c r="V12" s="288"/>
    </row>
    <row r="13" spans="1:22">
      <c r="A13" s="288" t="s">
        <v>99</v>
      </c>
      <c r="B13" s="288"/>
      <c r="C13" s="288"/>
      <c r="D13" s="288"/>
      <c r="E13" s="288"/>
      <c r="F13" s="288"/>
      <c r="G13" s="288"/>
      <c r="H13" s="288"/>
      <c r="I13" s="288"/>
      <c r="J13" s="288"/>
      <c r="K13" s="288"/>
      <c r="L13" s="288"/>
      <c r="M13" s="288"/>
      <c r="N13" s="288"/>
      <c r="O13" s="288"/>
      <c r="P13" s="288"/>
      <c r="Q13" s="288"/>
      <c r="R13" s="288"/>
      <c r="S13" s="288"/>
      <c r="T13" s="288"/>
      <c r="U13" s="288"/>
      <c r="V13" s="288"/>
    </row>
    <row r="14" spans="1:22">
      <c r="A14" s="355" t="s">
        <v>90</v>
      </c>
      <c r="B14" s="355"/>
      <c r="C14" s="355"/>
      <c r="D14" s="355"/>
      <c r="E14" s="355"/>
      <c r="F14" s="355"/>
      <c r="G14" s="355"/>
      <c r="H14" s="355"/>
      <c r="I14" s="355"/>
      <c r="J14" s="355"/>
      <c r="K14" s="355"/>
      <c r="L14" s="355"/>
      <c r="M14" s="355"/>
      <c r="N14" s="355"/>
      <c r="O14" s="355"/>
      <c r="P14" s="355"/>
      <c r="Q14" s="355"/>
      <c r="R14" s="355"/>
      <c r="S14" s="355"/>
      <c r="T14" s="355"/>
      <c r="U14" s="355"/>
      <c r="V14" s="355"/>
    </row>
    <row r="15" spans="1:22">
      <c r="B15" s="113"/>
      <c r="C15" s="2"/>
      <c r="D15" s="2"/>
      <c r="E15" s="113"/>
      <c r="F15" s="113"/>
      <c r="G15" s="3"/>
      <c r="H15" s="3"/>
      <c r="I15" s="3"/>
      <c r="J15" s="97"/>
      <c r="K15" s="3"/>
      <c r="L15" s="3"/>
      <c r="M15" s="3"/>
      <c r="N15" s="113"/>
      <c r="O15" s="113"/>
      <c r="P15" s="113"/>
      <c r="Q15" s="113"/>
      <c r="R15" s="113"/>
      <c r="S15" s="113"/>
      <c r="T15" s="113"/>
      <c r="U15" s="113"/>
      <c r="V15" s="113"/>
    </row>
    <row r="16" spans="1:22">
      <c r="A16" s="126" t="s">
        <v>39</v>
      </c>
      <c r="B16" s="280" t="s">
        <v>0</v>
      </c>
      <c r="C16" s="290" t="s">
        <v>1</v>
      </c>
      <c r="D16" s="291"/>
      <c r="E16" s="280" t="s">
        <v>124</v>
      </c>
      <c r="F16" s="297" t="s">
        <v>2</v>
      </c>
      <c r="G16" s="298"/>
      <c r="H16" s="298"/>
      <c r="I16" s="298"/>
      <c r="J16" s="298"/>
      <c r="K16" s="298"/>
      <c r="L16" s="298"/>
      <c r="M16" s="354"/>
      <c r="N16" s="297" t="s">
        <v>103</v>
      </c>
      <c r="O16" s="298"/>
      <c r="P16" s="298"/>
      <c r="Q16" s="298"/>
      <c r="R16" s="298"/>
      <c r="S16" s="298"/>
      <c r="T16" s="298"/>
      <c r="U16" s="298"/>
      <c r="V16" s="354"/>
    </row>
    <row r="17" spans="1:22">
      <c r="A17" s="69" t="s">
        <v>40</v>
      </c>
      <c r="B17" s="281"/>
      <c r="C17" s="292"/>
      <c r="D17" s="293"/>
      <c r="E17" s="281"/>
      <c r="F17" s="280" t="s">
        <v>3</v>
      </c>
      <c r="G17" s="299" t="s">
        <v>4</v>
      </c>
      <c r="H17" s="300"/>
      <c r="I17" s="300"/>
      <c r="J17" s="300"/>
      <c r="K17" s="300"/>
      <c r="L17" s="300"/>
      <c r="M17" s="301"/>
      <c r="N17" s="280" t="s">
        <v>5</v>
      </c>
      <c r="O17" s="280" t="s">
        <v>104</v>
      </c>
      <c r="P17" s="297" t="s">
        <v>6</v>
      </c>
      <c r="Q17" s="298"/>
      <c r="R17" s="298"/>
      <c r="S17" s="298"/>
      <c r="T17" s="298"/>
      <c r="U17" s="298"/>
      <c r="V17" s="354"/>
    </row>
    <row r="18" spans="1:22">
      <c r="A18" s="69"/>
      <c r="B18" s="281"/>
      <c r="C18" s="280" t="s">
        <v>10</v>
      </c>
      <c r="D18" s="280" t="s">
        <v>7</v>
      </c>
      <c r="E18" s="281"/>
      <c r="F18" s="281"/>
      <c r="G18" s="302" t="s">
        <v>8</v>
      </c>
      <c r="H18" s="299" t="s">
        <v>105</v>
      </c>
      <c r="I18" s="300"/>
      <c r="J18" s="300"/>
      <c r="K18" s="300"/>
      <c r="L18" s="300"/>
      <c r="M18" s="301"/>
      <c r="N18" s="281"/>
      <c r="O18" s="281"/>
      <c r="P18" s="280" t="s">
        <v>8</v>
      </c>
      <c r="Q18" s="297" t="s">
        <v>105</v>
      </c>
      <c r="R18" s="298"/>
      <c r="S18" s="298"/>
      <c r="T18" s="298"/>
      <c r="U18" s="298"/>
      <c r="V18" s="354"/>
    </row>
    <row r="19" spans="1:22">
      <c r="A19" s="70"/>
      <c r="B19" s="282"/>
      <c r="C19" s="282"/>
      <c r="D19" s="282"/>
      <c r="E19" s="282"/>
      <c r="F19" s="282"/>
      <c r="G19" s="303"/>
      <c r="H19" s="122">
        <v>2021</v>
      </c>
      <c r="I19" s="35">
        <v>2022</v>
      </c>
      <c r="J19" s="98">
        <v>2023</v>
      </c>
      <c r="K19" s="35">
        <v>2024</v>
      </c>
      <c r="L19" s="122">
        <v>2025</v>
      </c>
      <c r="M19" s="122">
        <v>2026</v>
      </c>
      <c r="N19" s="282"/>
      <c r="O19" s="282"/>
      <c r="P19" s="282"/>
      <c r="Q19" s="122">
        <v>2021</v>
      </c>
      <c r="R19" s="122">
        <v>2022</v>
      </c>
      <c r="S19" s="122">
        <v>2023</v>
      </c>
      <c r="T19" s="122">
        <v>2024</v>
      </c>
      <c r="U19" s="122">
        <v>2025</v>
      </c>
      <c r="V19" s="122">
        <v>2026</v>
      </c>
    </row>
    <row r="20" spans="1:22">
      <c r="A20" s="127">
        <v>1</v>
      </c>
      <c r="B20" s="6">
        <v>2</v>
      </c>
      <c r="C20" s="6">
        <v>3</v>
      </c>
      <c r="D20" s="6">
        <v>4</v>
      </c>
      <c r="E20" s="6">
        <v>5</v>
      </c>
      <c r="F20" s="6">
        <v>6</v>
      </c>
      <c r="G20" s="7">
        <v>7</v>
      </c>
      <c r="H20" s="7">
        <v>8</v>
      </c>
      <c r="I20" s="7">
        <v>9</v>
      </c>
      <c r="J20" s="7">
        <v>10</v>
      </c>
      <c r="K20" s="7">
        <v>11</v>
      </c>
      <c r="L20" s="7">
        <v>12</v>
      </c>
      <c r="M20" s="7">
        <v>13</v>
      </c>
      <c r="N20" s="6">
        <v>14</v>
      </c>
      <c r="O20" s="6">
        <v>15</v>
      </c>
      <c r="P20" s="6">
        <v>16</v>
      </c>
      <c r="Q20" s="6">
        <v>17</v>
      </c>
      <c r="R20" s="6">
        <v>18</v>
      </c>
      <c r="S20" s="6">
        <v>19</v>
      </c>
      <c r="T20" s="6">
        <v>20</v>
      </c>
      <c r="U20" s="6">
        <v>21</v>
      </c>
      <c r="V20" s="6">
        <v>22</v>
      </c>
    </row>
    <row r="21" spans="1:22">
      <c r="A21" s="352" t="s">
        <v>106</v>
      </c>
      <c r="B21" s="353"/>
      <c r="C21" s="111">
        <v>2021</v>
      </c>
      <c r="D21" s="111">
        <v>2026</v>
      </c>
      <c r="E21" s="111"/>
      <c r="F21" s="111"/>
      <c r="G21" s="115"/>
      <c r="H21" s="115"/>
      <c r="I21" s="115"/>
      <c r="J21" s="99"/>
      <c r="K21" s="115"/>
      <c r="L21" s="115"/>
      <c r="M21" s="115"/>
      <c r="N21" s="111"/>
      <c r="O21" s="111"/>
      <c r="P21" s="111"/>
      <c r="Q21" s="111"/>
      <c r="R21" s="111"/>
      <c r="S21" s="111"/>
      <c r="T21" s="111"/>
      <c r="U21" s="111"/>
      <c r="V21" s="111"/>
    </row>
    <row r="22" spans="1:22">
      <c r="A22" s="310" t="s">
        <v>91</v>
      </c>
      <c r="B22" s="311"/>
      <c r="C22" s="114">
        <v>2021</v>
      </c>
      <c r="D22" s="111">
        <v>2026</v>
      </c>
      <c r="E22" s="128"/>
      <c r="F22" s="71"/>
      <c r="G22" s="128"/>
      <c r="H22" s="71"/>
      <c r="I22" s="129"/>
      <c r="J22" s="130"/>
      <c r="K22" s="129"/>
      <c r="L22" s="71"/>
      <c r="M22" s="128"/>
      <c r="N22" s="71"/>
      <c r="O22" s="128"/>
      <c r="P22" s="71"/>
      <c r="Q22" s="128"/>
      <c r="R22" s="71"/>
      <c r="S22" s="128"/>
      <c r="T22" s="71"/>
      <c r="U22" s="128"/>
      <c r="V22" s="71"/>
    </row>
    <row r="23" spans="1:22">
      <c r="A23" s="312"/>
      <c r="B23" s="313"/>
      <c r="C23" s="61"/>
      <c r="D23" s="88"/>
      <c r="E23" s="131"/>
      <c r="F23" s="72"/>
      <c r="G23" s="131"/>
      <c r="H23" s="88"/>
      <c r="I23" s="132"/>
      <c r="J23" s="133"/>
      <c r="K23" s="132"/>
      <c r="L23" s="88"/>
      <c r="M23" s="131"/>
      <c r="N23" s="88"/>
      <c r="O23" s="131"/>
      <c r="P23" s="88"/>
      <c r="Q23" s="131"/>
      <c r="R23" s="88"/>
      <c r="S23" s="131"/>
      <c r="T23" s="88"/>
      <c r="U23" s="131"/>
      <c r="V23" s="88"/>
    </row>
    <row r="24" spans="1:22">
      <c r="A24" s="314"/>
      <c r="B24" s="315"/>
      <c r="C24" s="94"/>
      <c r="D24" s="91"/>
      <c r="E24" s="134"/>
      <c r="F24" s="73"/>
      <c r="G24" s="134"/>
      <c r="H24" s="91"/>
      <c r="I24" s="135"/>
      <c r="J24" s="136"/>
      <c r="K24" s="135"/>
      <c r="L24" s="91"/>
      <c r="M24" s="134"/>
      <c r="N24" s="88"/>
      <c r="O24" s="131"/>
      <c r="P24" s="88"/>
      <c r="Q24" s="131"/>
      <c r="R24" s="88"/>
      <c r="S24" s="131"/>
      <c r="T24" s="88"/>
      <c r="U24" s="131"/>
      <c r="V24" s="88"/>
    </row>
    <row r="25" spans="1:22">
      <c r="A25" s="137">
        <v>1</v>
      </c>
      <c r="B25" s="339" t="s">
        <v>43</v>
      </c>
      <c r="C25" s="121">
        <v>2021</v>
      </c>
      <c r="D25" s="112">
        <v>2026</v>
      </c>
      <c r="E25" s="280" t="s">
        <v>125</v>
      </c>
      <c r="F25" s="75" t="s">
        <v>9</v>
      </c>
      <c r="G25" s="138">
        <f>H25+I25+J25+K25+L25+M25</f>
        <v>422652861.13999999</v>
      </c>
      <c r="H25" s="138">
        <f>H26+H27</f>
        <v>70855164.719999999</v>
      </c>
      <c r="I25" s="138">
        <f t="shared" ref="I25" si="0">I26+I27</f>
        <v>73677069.079999998</v>
      </c>
      <c r="J25" s="139">
        <f>J26+J27</f>
        <v>76478207.269999996</v>
      </c>
      <c r="K25" s="138">
        <f t="shared" ref="K25:M25" si="1">K26+K27</f>
        <v>70634663.689999998</v>
      </c>
      <c r="L25" s="138">
        <f t="shared" si="1"/>
        <v>65482244.689999998</v>
      </c>
      <c r="M25" s="138">
        <f t="shared" si="1"/>
        <v>65525511.689999998</v>
      </c>
      <c r="N25" s="62"/>
      <c r="O25" s="71"/>
      <c r="P25" s="128"/>
      <c r="Q25" s="71"/>
      <c r="R25" s="128"/>
      <c r="S25" s="71"/>
      <c r="T25" s="128"/>
      <c r="U25" s="71"/>
      <c r="V25" s="140"/>
    </row>
    <row r="26" spans="1:22" ht="56.25">
      <c r="A26" s="141"/>
      <c r="B26" s="340"/>
      <c r="C26" s="61"/>
      <c r="D26" s="88"/>
      <c r="E26" s="281"/>
      <c r="F26" s="77" t="s">
        <v>41</v>
      </c>
      <c r="G26" s="142">
        <f>H26+I26+J26+K26+L26+M26</f>
        <v>229526956.85999998</v>
      </c>
      <c r="H26" s="143">
        <f>H29+H32+H35+H38+H41+H44+H47+H50+H53+H56+H59</f>
        <v>39486510.000000007</v>
      </c>
      <c r="I26" s="143">
        <f t="shared" ref="I26:M27" si="2">I29+I32+I35+I38+I41+I44+I47+I50+I53+I56+I59</f>
        <v>38398963.699999996</v>
      </c>
      <c r="J26" s="144">
        <f t="shared" si="2"/>
        <v>41218824.089999996</v>
      </c>
      <c r="K26" s="143">
        <f>K29+K32+K35+K38+K41+K44+K47+K50+K53+K56+K59+K62</f>
        <v>40274219.689999998</v>
      </c>
      <c r="L26" s="143">
        <f t="shared" ref="L26:M26" si="3">L29+L32+L35+L38+L41+L44+L47+L50+L53+L56+L59+L62</f>
        <v>35074219.689999998</v>
      </c>
      <c r="M26" s="143">
        <f t="shared" si="3"/>
        <v>35074219.689999998</v>
      </c>
      <c r="N26" s="61"/>
      <c r="O26" s="88"/>
      <c r="P26" s="131"/>
      <c r="Q26" s="88"/>
      <c r="R26" s="131"/>
      <c r="S26" s="88"/>
      <c r="T26" s="131"/>
      <c r="U26" s="88"/>
      <c r="V26" s="145"/>
    </row>
    <row r="27" spans="1:22" ht="33.75">
      <c r="A27" s="146"/>
      <c r="B27" s="341"/>
      <c r="C27" s="94"/>
      <c r="D27" s="91"/>
      <c r="E27" s="282"/>
      <c r="F27" s="77" t="s">
        <v>42</v>
      </c>
      <c r="G27" s="142">
        <f t="shared" ref="G27:G93" si="4">H27+I27+J27+K27+L27+M27</f>
        <v>193125904.28</v>
      </c>
      <c r="H27" s="143">
        <f>H30+H33+H36+H39+H42+H45+H48+H51+H54+H57+H60</f>
        <v>31368654.719999999</v>
      </c>
      <c r="I27" s="143">
        <f t="shared" si="2"/>
        <v>35278105.380000003</v>
      </c>
      <c r="J27" s="144">
        <f t="shared" si="2"/>
        <v>35259383.18</v>
      </c>
      <c r="K27" s="143">
        <f t="shared" si="2"/>
        <v>30360444</v>
      </c>
      <c r="L27" s="143">
        <f t="shared" si="2"/>
        <v>30408025</v>
      </c>
      <c r="M27" s="143">
        <f t="shared" si="2"/>
        <v>30451292</v>
      </c>
      <c r="N27" s="61"/>
      <c r="O27" s="88"/>
      <c r="P27" s="131"/>
      <c r="Q27" s="88"/>
      <c r="R27" s="131"/>
      <c r="S27" s="88"/>
      <c r="T27" s="131"/>
      <c r="U27" s="88"/>
      <c r="V27" s="145"/>
    </row>
    <row r="28" spans="1:22">
      <c r="A28" s="126" t="s">
        <v>11</v>
      </c>
      <c r="B28" s="304" t="s">
        <v>44</v>
      </c>
      <c r="C28" s="114">
        <v>2021</v>
      </c>
      <c r="D28" s="111">
        <v>2026</v>
      </c>
      <c r="E28" s="280" t="s">
        <v>125</v>
      </c>
      <c r="F28" s="79" t="s">
        <v>9</v>
      </c>
      <c r="G28" s="142">
        <f t="shared" si="4"/>
        <v>7322797.7599999998</v>
      </c>
      <c r="H28" s="143">
        <f>H29+H30</f>
        <v>1225710</v>
      </c>
      <c r="I28" s="143">
        <f t="shared" ref="I28:M28" si="5">I29+I30</f>
        <v>1353331.08</v>
      </c>
      <c r="J28" s="144">
        <f t="shared" si="5"/>
        <v>1489356.68</v>
      </c>
      <c r="K28" s="143">
        <f t="shared" si="5"/>
        <v>2284800</v>
      </c>
      <c r="L28" s="143">
        <f t="shared" si="5"/>
        <v>484800</v>
      </c>
      <c r="M28" s="147">
        <f t="shared" si="5"/>
        <v>484800</v>
      </c>
      <c r="N28" s="62"/>
      <c r="O28" s="71"/>
      <c r="P28" s="128"/>
      <c r="Q28" s="71"/>
      <c r="R28" s="128"/>
      <c r="S28" s="71"/>
      <c r="T28" s="128"/>
      <c r="U28" s="71"/>
      <c r="V28" s="140"/>
    </row>
    <row r="29" spans="1:22" ht="56.25">
      <c r="A29" s="141"/>
      <c r="B29" s="305"/>
      <c r="C29" s="61"/>
      <c r="D29" s="88"/>
      <c r="E29" s="281"/>
      <c r="F29" s="77" t="s">
        <v>41</v>
      </c>
      <c r="G29" s="142">
        <f t="shared" si="4"/>
        <v>7322797.7599999998</v>
      </c>
      <c r="H29" s="143">
        <v>1225710</v>
      </c>
      <c r="I29" s="143">
        <v>1353331.08</v>
      </c>
      <c r="J29" s="144">
        <v>1489356.68</v>
      </c>
      <c r="K29" s="143">
        <v>2284800</v>
      </c>
      <c r="L29" s="143">
        <v>484800</v>
      </c>
      <c r="M29" s="147">
        <v>484800</v>
      </c>
      <c r="N29" s="61"/>
      <c r="O29" s="88"/>
      <c r="P29" s="131"/>
      <c r="Q29" s="88"/>
      <c r="R29" s="131"/>
      <c r="S29" s="88"/>
      <c r="T29" s="131"/>
      <c r="U29" s="88"/>
      <c r="V29" s="145"/>
    </row>
    <row r="30" spans="1:22" ht="33.75">
      <c r="A30" s="146"/>
      <c r="B30" s="306"/>
      <c r="C30" s="94"/>
      <c r="D30" s="91"/>
      <c r="E30" s="282"/>
      <c r="F30" s="77" t="s">
        <v>42</v>
      </c>
      <c r="G30" s="142">
        <f t="shared" si="4"/>
        <v>0</v>
      </c>
      <c r="H30" s="85"/>
      <c r="I30" s="143"/>
      <c r="J30" s="144"/>
      <c r="K30" s="143"/>
      <c r="L30" s="85"/>
      <c r="M30" s="148"/>
      <c r="N30" s="61"/>
      <c r="O30" s="88"/>
      <c r="P30" s="131"/>
      <c r="Q30" s="88"/>
      <c r="R30" s="131"/>
      <c r="S30" s="88"/>
      <c r="T30" s="131"/>
      <c r="U30" s="88"/>
      <c r="V30" s="145"/>
    </row>
    <row r="31" spans="1:22">
      <c r="A31" s="126" t="s">
        <v>113</v>
      </c>
      <c r="B31" s="304" t="s">
        <v>45</v>
      </c>
      <c r="C31" s="114">
        <v>2021</v>
      </c>
      <c r="D31" s="111">
        <v>2026</v>
      </c>
      <c r="E31" s="280" t="s">
        <v>125</v>
      </c>
      <c r="F31" s="79" t="s">
        <v>9</v>
      </c>
      <c r="G31" s="142">
        <f t="shared" si="4"/>
        <v>6859068.2199999997</v>
      </c>
      <c r="H31" s="143">
        <f>H32+H33</f>
        <v>1233925</v>
      </c>
      <c r="I31" s="143">
        <f t="shared" ref="I31:M31" si="6">I32+I33</f>
        <v>1247406.42</v>
      </c>
      <c r="J31" s="144">
        <f t="shared" si="6"/>
        <v>1307472.8</v>
      </c>
      <c r="K31" s="143">
        <f t="shared" si="6"/>
        <v>2090088</v>
      </c>
      <c r="L31" s="143">
        <f t="shared" si="6"/>
        <v>490088</v>
      </c>
      <c r="M31" s="147">
        <f t="shared" si="6"/>
        <v>490088</v>
      </c>
      <c r="N31" s="71"/>
      <c r="O31" s="128"/>
      <c r="P31" s="71"/>
      <c r="Q31" s="128"/>
      <c r="R31" s="71"/>
      <c r="S31" s="128"/>
      <c r="T31" s="71"/>
      <c r="U31" s="128"/>
      <c r="V31" s="71"/>
    </row>
    <row r="32" spans="1:22" ht="56.25">
      <c r="A32" s="141"/>
      <c r="B32" s="305"/>
      <c r="C32" s="61"/>
      <c r="D32" s="88"/>
      <c r="E32" s="281"/>
      <c r="F32" s="77" t="s">
        <v>41</v>
      </c>
      <c r="G32" s="142">
        <f t="shared" si="4"/>
        <v>6859068.2199999997</v>
      </c>
      <c r="H32" s="143">
        <v>1233925</v>
      </c>
      <c r="I32" s="143">
        <v>1247406.42</v>
      </c>
      <c r="J32" s="144">
        <v>1307472.8</v>
      </c>
      <c r="K32" s="143">
        <v>2090088</v>
      </c>
      <c r="L32" s="143">
        <v>490088</v>
      </c>
      <c r="M32" s="147">
        <v>490088</v>
      </c>
      <c r="N32" s="88"/>
      <c r="O32" s="131"/>
      <c r="P32" s="88"/>
      <c r="Q32" s="131"/>
      <c r="R32" s="88"/>
      <c r="S32" s="131"/>
      <c r="T32" s="88"/>
      <c r="U32" s="131"/>
      <c r="V32" s="88"/>
    </row>
    <row r="33" spans="1:22" ht="33.75">
      <c r="A33" s="146"/>
      <c r="B33" s="306"/>
      <c r="C33" s="94"/>
      <c r="D33" s="91"/>
      <c r="E33" s="282"/>
      <c r="F33" s="77" t="s">
        <v>42</v>
      </c>
      <c r="G33" s="142">
        <f t="shared" si="4"/>
        <v>0</v>
      </c>
      <c r="H33" s="143"/>
      <c r="I33" s="143"/>
      <c r="J33" s="144"/>
      <c r="K33" s="143"/>
      <c r="L33" s="85"/>
      <c r="M33" s="85"/>
      <c r="N33" s="91"/>
      <c r="O33" s="131"/>
      <c r="P33" s="88"/>
      <c r="Q33" s="131"/>
      <c r="R33" s="88"/>
      <c r="S33" s="131"/>
      <c r="T33" s="88"/>
      <c r="U33" s="131"/>
      <c r="V33" s="88"/>
    </row>
    <row r="34" spans="1:22">
      <c r="A34" s="126" t="s">
        <v>114</v>
      </c>
      <c r="B34" s="304" t="s">
        <v>46</v>
      </c>
      <c r="C34" s="114">
        <v>2021</v>
      </c>
      <c r="D34" s="111">
        <v>2026</v>
      </c>
      <c r="E34" s="280" t="s">
        <v>125</v>
      </c>
      <c r="F34" s="79" t="s">
        <v>9</v>
      </c>
      <c r="G34" s="142">
        <f t="shared" si="4"/>
        <v>1275377.97</v>
      </c>
      <c r="H34" s="143">
        <f>H35</f>
        <v>218766.34</v>
      </c>
      <c r="I34" s="143">
        <f t="shared" ref="I34:M34" si="7">I35</f>
        <v>202014.03</v>
      </c>
      <c r="J34" s="144">
        <f t="shared" si="7"/>
        <v>153029.6</v>
      </c>
      <c r="K34" s="143">
        <f t="shared" si="7"/>
        <v>233856</v>
      </c>
      <c r="L34" s="143">
        <f t="shared" si="7"/>
        <v>233856</v>
      </c>
      <c r="M34" s="147">
        <f t="shared" si="7"/>
        <v>233856</v>
      </c>
      <c r="N34" s="71"/>
      <c r="O34" s="128"/>
      <c r="P34" s="71"/>
      <c r="Q34" s="128"/>
      <c r="R34" s="71"/>
      <c r="S34" s="128"/>
      <c r="T34" s="71"/>
      <c r="U34" s="128"/>
      <c r="V34" s="71"/>
    </row>
    <row r="35" spans="1:22" ht="56.25">
      <c r="A35" s="141"/>
      <c r="B35" s="305"/>
      <c r="C35" s="61"/>
      <c r="D35" s="88"/>
      <c r="E35" s="281"/>
      <c r="F35" s="77" t="s">
        <v>41</v>
      </c>
      <c r="G35" s="142">
        <f t="shared" si="4"/>
        <v>1275377.97</v>
      </c>
      <c r="H35" s="143">
        <v>218766.34</v>
      </c>
      <c r="I35" s="143">
        <v>202014.03</v>
      </c>
      <c r="J35" s="144">
        <v>153029.6</v>
      </c>
      <c r="K35" s="143">
        <v>233856</v>
      </c>
      <c r="L35" s="143">
        <v>233856</v>
      </c>
      <c r="M35" s="147">
        <v>233856</v>
      </c>
      <c r="N35" s="88"/>
      <c r="O35" s="131"/>
      <c r="P35" s="88"/>
      <c r="Q35" s="131"/>
      <c r="R35" s="88"/>
      <c r="S35" s="131"/>
      <c r="T35" s="88"/>
      <c r="U35" s="131"/>
      <c r="V35" s="88"/>
    </row>
    <row r="36" spans="1:22" ht="33.75">
      <c r="A36" s="146"/>
      <c r="B36" s="306"/>
      <c r="C36" s="94"/>
      <c r="D36" s="91"/>
      <c r="E36" s="282"/>
      <c r="F36" s="77" t="s">
        <v>42</v>
      </c>
      <c r="G36" s="142">
        <f t="shared" si="4"/>
        <v>0</v>
      </c>
      <c r="H36" s="85"/>
      <c r="I36" s="143"/>
      <c r="J36" s="144"/>
      <c r="K36" s="143"/>
      <c r="L36" s="85"/>
      <c r="M36" s="148"/>
      <c r="N36" s="91"/>
      <c r="O36" s="134"/>
      <c r="P36" s="91"/>
      <c r="Q36" s="134"/>
      <c r="R36" s="91"/>
      <c r="S36" s="134"/>
      <c r="T36" s="91"/>
      <c r="U36" s="134"/>
      <c r="V36" s="91"/>
    </row>
    <row r="37" spans="1:22">
      <c r="A37" s="126" t="s">
        <v>115</v>
      </c>
      <c r="B37" s="304" t="s">
        <v>164</v>
      </c>
      <c r="C37" s="114">
        <v>2021</v>
      </c>
      <c r="D37" s="111">
        <v>2026</v>
      </c>
      <c r="E37" s="280" t="s">
        <v>125</v>
      </c>
      <c r="F37" s="79" t="s">
        <v>9</v>
      </c>
      <c r="G37" s="142">
        <f t="shared" si="4"/>
        <v>213549772.16</v>
      </c>
      <c r="H37" s="143">
        <f>H38+H39</f>
        <v>36779304.530000001</v>
      </c>
      <c r="I37" s="143">
        <f t="shared" ref="I37:M37" si="8">I38+I39</f>
        <v>35138368.619999997</v>
      </c>
      <c r="J37" s="144">
        <f t="shared" si="8"/>
        <v>38265671.939999998</v>
      </c>
      <c r="K37" s="143">
        <f t="shared" si="8"/>
        <v>35655475.689999998</v>
      </c>
      <c r="L37" s="143">
        <f t="shared" si="8"/>
        <v>33855475.689999998</v>
      </c>
      <c r="M37" s="143">
        <f t="shared" si="8"/>
        <v>33855475.689999998</v>
      </c>
      <c r="N37" s="308" t="s">
        <v>66</v>
      </c>
      <c r="O37" s="61" t="s">
        <v>22</v>
      </c>
      <c r="P37" s="149">
        <f>(Q37+R37+S37+T37+U37+V37)/6</f>
        <v>2.1166666666666667</v>
      </c>
      <c r="Q37" s="88">
        <v>2.2000000000000002</v>
      </c>
      <c r="R37" s="131">
        <v>2.1</v>
      </c>
      <c r="S37" s="88">
        <v>2.1</v>
      </c>
      <c r="T37" s="131">
        <v>2.1</v>
      </c>
      <c r="U37" s="88">
        <v>2.1</v>
      </c>
      <c r="V37" s="145">
        <v>2.1</v>
      </c>
    </row>
    <row r="38" spans="1:22" ht="56.25">
      <c r="A38" s="141"/>
      <c r="B38" s="305"/>
      <c r="C38" s="61"/>
      <c r="D38" s="88"/>
      <c r="E38" s="281"/>
      <c r="F38" s="77" t="s">
        <v>41</v>
      </c>
      <c r="G38" s="142">
        <f t="shared" si="4"/>
        <v>213549772.16</v>
      </c>
      <c r="H38" s="143">
        <v>36779304.530000001</v>
      </c>
      <c r="I38" s="143">
        <v>35138368.619999997</v>
      </c>
      <c r="J38" s="144">
        <v>38265671.939999998</v>
      </c>
      <c r="K38" s="143">
        <v>35655475.689999998</v>
      </c>
      <c r="L38" s="143">
        <v>33855475.689999998</v>
      </c>
      <c r="M38" s="143">
        <v>33855475.689999998</v>
      </c>
      <c r="N38" s="308"/>
      <c r="O38" s="61"/>
      <c r="P38" s="61"/>
      <c r="Q38" s="88"/>
      <c r="R38" s="131"/>
      <c r="S38" s="88"/>
      <c r="T38" s="131"/>
      <c r="U38" s="88"/>
      <c r="V38" s="145"/>
    </row>
    <row r="39" spans="1:22" ht="33.75">
      <c r="A39" s="146"/>
      <c r="B39" s="306"/>
      <c r="C39" s="94"/>
      <c r="D39" s="91"/>
      <c r="E39" s="282"/>
      <c r="F39" s="77" t="s">
        <v>42</v>
      </c>
      <c r="G39" s="142">
        <f t="shared" si="4"/>
        <v>0</v>
      </c>
      <c r="H39" s="85"/>
      <c r="I39" s="143"/>
      <c r="J39" s="144"/>
      <c r="K39" s="143"/>
      <c r="L39" s="85"/>
      <c r="M39" s="85"/>
      <c r="N39" s="309"/>
      <c r="O39" s="61"/>
      <c r="P39" s="61"/>
      <c r="Q39" s="88"/>
      <c r="R39" s="131"/>
      <c r="S39" s="88"/>
      <c r="T39" s="131"/>
      <c r="U39" s="88"/>
      <c r="V39" s="145"/>
    </row>
    <row r="40" spans="1:22">
      <c r="A40" s="126" t="s">
        <v>116</v>
      </c>
      <c r="B40" s="304" t="s">
        <v>47</v>
      </c>
      <c r="C40" s="114">
        <v>2021</v>
      </c>
      <c r="D40" s="111">
        <v>2026</v>
      </c>
      <c r="E40" s="280" t="s">
        <v>125</v>
      </c>
      <c r="F40" s="79" t="s">
        <v>9</v>
      </c>
      <c r="G40" s="142">
        <f t="shared" si="4"/>
        <v>185982536.72</v>
      </c>
      <c r="H40" s="143">
        <f>H41+H42</f>
        <v>29108217.719999999</v>
      </c>
      <c r="I40" s="143">
        <f t="shared" ref="I40:M40" si="9">I41+I42</f>
        <v>34198210</v>
      </c>
      <c r="J40" s="144">
        <f t="shared" si="9"/>
        <v>34697803</v>
      </c>
      <c r="K40" s="143">
        <f t="shared" si="9"/>
        <v>29326102</v>
      </c>
      <c r="L40" s="143">
        <f t="shared" si="9"/>
        <v>29326102</v>
      </c>
      <c r="M40" s="143">
        <f t="shared" si="9"/>
        <v>29326102</v>
      </c>
      <c r="N40" s="316" t="s">
        <v>112</v>
      </c>
      <c r="O40" s="62" t="s">
        <v>22</v>
      </c>
      <c r="P40" s="71">
        <v>47.5</v>
      </c>
      <c r="Q40" s="128">
        <v>47.5</v>
      </c>
      <c r="R40" s="71">
        <v>47.5</v>
      </c>
      <c r="S40" s="128">
        <v>47.5</v>
      </c>
      <c r="T40" s="71">
        <v>47.5</v>
      </c>
      <c r="U40" s="128">
        <v>47.5</v>
      </c>
      <c r="V40" s="71">
        <v>47.5</v>
      </c>
    </row>
    <row r="41" spans="1:22" ht="56.25">
      <c r="A41" s="141"/>
      <c r="B41" s="305"/>
      <c r="C41" s="61"/>
      <c r="D41" s="88"/>
      <c r="E41" s="281"/>
      <c r="F41" s="77" t="s">
        <v>41</v>
      </c>
      <c r="G41" s="142">
        <f t="shared" si="4"/>
        <v>0</v>
      </c>
      <c r="H41" s="143"/>
      <c r="I41" s="143"/>
      <c r="J41" s="144"/>
      <c r="K41" s="143"/>
      <c r="L41" s="143">
        <f>K41</f>
        <v>0</v>
      </c>
      <c r="M41" s="143">
        <f>L41</f>
        <v>0</v>
      </c>
      <c r="N41" s="317"/>
      <c r="O41" s="61"/>
      <c r="P41" s="88"/>
      <c r="Q41" s="131"/>
      <c r="R41" s="88"/>
      <c r="S41" s="131"/>
      <c r="T41" s="88"/>
      <c r="U41" s="131"/>
      <c r="V41" s="88"/>
    </row>
    <row r="42" spans="1:22" ht="33.75">
      <c r="A42" s="146"/>
      <c r="B42" s="306"/>
      <c r="C42" s="94"/>
      <c r="D42" s="91"/>
      <c r="E42" s="282"/>
      <c r="F42" s="77" t="s">
        <v>42</v>
      </c>
      <c r="G42" s="142">
        <f t="shared" si="4"/>
        <v>185982536.72</v>
      </c>
      <c r="H42" s="143">
        <v>29108217.719999999</v>
      </c>
      <c r="I42" s="143">
        <v>34198210</v>
      </c>
      <c r="J42" s="144">
        <v>34697803</v>
      </c>
      <c r="K42" s="143">
        <v>29326102</v>
      </c>
      <c r="L42" s="143">
        <v>29326102</v>
      </c>
      <c r="M42" s="143">
        <v>29326102</v>
      </c>
      <c r="N42" s="318"/>
      <c r="O42" s="61"/>
      <c r="P42" s="88"/>
      <c r="Q42" s="131"/>
      <c r="R42" s="88"/>
      <c r="S42" s="131"/>
      <c r="T42" s="88"/>
      <c r="U42" s="131"/>
      <c r="V42" s="88"/>
    </row>
    <row r="43" spans="1:22">
      <c r="A43" s="126" t="s">
        <v>117</v>
      </c>
      <c r="B43" s="304" t="s">
        <v>48</v>
      </c>
      <c r="C43" s="114">
        <v>2021</v>
      </c>
      <c r="D43" s="111">
        <v>2026</v>
      </c>
      <c r="E43" s="280" t="s">
        <v>125</v>
      </c>
      <c r="F43" s="79" t="s">
        <v>9</v>
      </c>
      <c r="G43" s="142">
        <f>G44+G45</f>
        <v>5494148.9100000001</v>
      </c>
      <c r="H43" s="143">
        <f>H44+H45</f>
        <v>849035</v>
      </c>
      <c r="I43" s="143">
        <f t="shared" ref="I43:M43" si="10">I44+I45</f>
        <v>1003425</v>
      </c>
      <c r="J43" s="144">
        <f t="shared" si="10"/>
        <v>400233.91</v>
      </c>
      <c r="K43" s="143">
        <f t="shared" si="10"/>
        <v>1034342</v>
      </c>
      <c r="L43" s="143">
        <f t="shared" si="10"/>
        <v>1081923</v>
      </c>
      <c r="M43" s="143">
        <f t="shared" si="10"/>
        <v>1125190</v>
      </c>
      <c r="N43" s="85"/>
      <c r="O43" s="85"/>
      <c r="P43" s="85"/>
      <c r="Q43" s="85"/>
      <c r="R43" s="85"/>
      <c r="S43" s="85"/>
      <c r="T43" s="85"/>
      <c r="U43" s="85"/>
      <c r="V43" s="85"/>
    </row>
    <row r="44" spans="1:22" ht="56.25">
      <c r="A44" s="88"/>
      <c r="B44" s="305"/>
      <c r="C44" s="61"/>
      <c r="D44" s="88"/>
      <c r="E44" s="281"/>
      <c r="F44" s="77" t="s">
        <v>41</v>
      </c>
      <c r="G44" s="142">
        <f t="shared" si="4"/>
        <v>0</v>
      </c>
      <c r="H44" s="85"/>
      <c r="I44" s="143"/>
      <c r="J44" s="144"/>
      <c r="K44" s="143"/>
      <c r="L44" s="143">
        <f>K44</f>
        <v>0</v>
      </c>
      <c r="M44" s="143">
        <f>L44</f>
        <v>0</v>
      </c>
      <c r="N44" s="85"/>
      <c r="O44" s="85"/>
      <c r="P44" s="85"/>
      <c r="Q44" s="85"/>
      <c r="R44" s="85"/>
      <c r="S44" s="85"/>
      <c r="T44" s="85"/>
      <c r="U44" s="85"/>
      <c r="V44" s="85"/>
    </row>
    <row r="45" spans="1:22" ht="33.75">
      <c r="A45" s="91"/>
      <c r="B45" s="306"/>
      <c r="C45" s="94"/>
      <c r="D45" s="91"/>
      <c r="E45" s="282"/>
      <c r="F45" s="77" t="s">
        <v>42</v>
      </c>
      <c r="G45" s="142">
        <f t="shared" si="4"/>
        <v>5494148.9100000001</v>
      </c>
      <c r="H45" s="143">
        <v>849035</v>
      </c>
      <c r="I45" s="143">
        <v>1003425</v>
      </c>
      <c r="J45" s="144">
        <v>400233.91</v>
      </c>
      <c r="K45" s="143">
        <v>1034342</v>
      </c>
      <c r="L45" s="143">
        <v>1081923</v>
      </c>
      <c r="M45" s="143">
        <v>1125190</v>
      </c>
      <c r="N45" s="85"/>
      <c r="O45" s="85"/>
      <c r="P45" s="85"/>
      <c r="Q45" s="85"/>
      <c r="R45" s="85"/>
      <c r="S45" s="85"/>
      <c r="T45" s="85"/>
      <c r="U45" s="85"/>
      <c r="V45" s="85"/>
    </row>
    <row r="46" spans="1:22">
      <c r="A46" s="126" t="s">
        <v>128</v>
      </c>
      <c r="B46" s="304" t="s">
        <v>201</v>
      </c>
      <c r="C46" s="114">
        <v>2021</v>
      </c>
      <c r="D46" s="111">
        <v>2026</v>
      </c>
      <c r="E46" s="280" t="s">
        <v>125</v>
      </c>
      <c r="F46" s="79" t="s">
        <v>9</v>
      </c>
      <c r="G46" s="143">
        <f>H46+I46+J46+K46+L46+M46</f>
        <v>852992.3</v>
      </c>
      <c r="H46" s="129">
        <f>H47+H48</f>
        <v>408163.27</v>
      </c>
      <c r="I46" s="150">
        <f>I47+I48</f>
        <v>444829.03</v>
      </c>
      <c r="J46" s="151"/>
      <c r="K46" s="150"/>
      <c r="L46" s="129"/>
      <c r="M46" s="152"/>
      <c r="N46" s="316" t="s">
        <v>142</v>
      </c>
      <c r="O46" s="62" t="s">
        <v>22</v>
      </c>
      <c r="P46" s="71">
        <f>Q46+R46+S46+T46+U46+V46</f>
        <v>100</v>
      </c>
      <c r="Q46" s="71">
        <v>100</v>
      </c>
      <c r="R46" s="128"/>
      <c r="S46" s="71"/>
      <c r="T46" s="128"/>
      <c r="U46" s="71"/>
      <c r="V46" s="140"/>
    </row>
    <row r="47" spans="1:22" ht="56.25">
      <c r="A47" s="141"/>
      <c r="B47" s="305"/>
      <c r="C47" s="61"/>
      <c r="D47" s="88"/>
      <c r="E47" s="281"/>
      <c r="F47" s="77" t="s">
        <v>41</v>
      </c>
      <c r="G47" s="143">
        <f t="shared" ref="G47:G48" si="11">H47+I47+J47+K47+L47+M47</f>
        <v>452992.30000000005</v>
      </c>
      <c r="H47" s="129">
        <v>8163.27</v>
      </c>
      <c r="I47" s="150">
        <v>444829.03</v>
      </c>
      <c r="J47" s="151"/>
      <c r="K47" s="150"/>
      <c r="L47" s="129"/>
      <c r="M47" s="152"/>
      <c r="N47" s="317"/>
      <c r="O47" s="61"/>
      <c r="P47" s="88"/>
      <c r="Q47" s="88"/>
      <c r="R47" s="131"/>
      <c r="S47" s="88"/>
      <c r="T47" s="131"/>
      <c r="U47" s="88"/>
      <c r="V47" s="145"/>
    </row>
    <row r="48" spans="1:22" ht="33.75">
      <c r="A48" s="146"/>
      <c r="B48" s="306"/>
      <c r="C48" s="94"/>
      <c r="D48" s="91"/>
      <c r="E48" s="282"/>
      <c r="F48" s="77" t="s">
        <v>42</v>
      </c>
      <c r="G48" s="143">
        <f t="shared" si="11"/>
        <v>400000</v>
      </c>
      <c r="H48" s="129">
        <v>400000</v>
      </c>
      <c r="I48" s="150"/>
      <c r="J48" s="151"/>
      <c r="K48" s="150"/>
      <c r="L48" s="129"/>
      <c r="M48" s="152"/>
      <c r="N48" s="318"/>
      <c r="O48" s="94"/>
      <c r="P48" s="91"/>
      <c r="Q48" s="91"/>
      <c r="R48" s="134"/>
      <c r="S48" s="91"/>
      <c r="T48" s="134"/>
      <c r="U48" s="91"/>
      <c r="V48" s="75"/>
    </row>
    <row r="49" spans="1:22">
      <c r="A49" s="126" t="s">
        <v>141</v>
      </c>
      <c r="B49" s="321" t="s">
        <v>202</v>
      </c>
      <c r="C49" s="114">
        <v>2021</v>
      </c>
      <c r="D49" s="111">
        <v>2026</v>
      </c>
      <c r="E49" s="280" t="s">
        <v>125</v>
      </c>
      <c r="F49" s="79" t="s">
        <v>9</v>
      </c>
      <c r="G49" s="143">
        <f>H49+I49+J49+K49+L49+M49</f>
        <v>1032042.86</v>
      </c>
      <c r="H49" s="129">
        <f>H50+H51</f>
        <v>1032042.86</v>
      </c>
      <c r="I49" s="150"/>
      <c r="J49" s="151"/>
      <c r="K49" s="150"/>
      <c r="L49" s="129"/>
      <c r="M49" s="152"/>
      <c r="N49" s="307" t="s">
        <v>154</v>
      </c>
      <c r="O49" s="62" t="s">
        <v>22</v>
      </c>
      <c r="P49" s="71">
        <f>Q49+R49+S49+T49+U49+V49</f>
        <v>100</v>
      </c>
      <c r="Q49" s="71">
        <v>100</v>
      </c>
      <c r="R49" s="128"/>
      <c r="S49" s="71"/>
      <c r="T49" s="128"/>
      <c r="U49" s="71"/>
      <c r="V49" s="140"/>
    </row>
    <row r="50" spans="1:22" ht="56.25">
      <c r="A50" s="141"/>
      <c r="B50" s="322"/>
      <c r="C50" s="61"/>
      <c r="D50" s="88"/>
      <c r="E50" s="281"/>
      <c r="F50" s="77" t="s">
        <v>41</v>
      </c>
      <c r="G50" s="143">
        <f t="shared" ref="G50:G54" si="12">H50+I50+J50+K50+L50+M50</f>
        <v>20640.86</v>
      </c>
      <c r="H50" s="129">
        <v>20640.86</v>
      </c>
      <c r="I50" s="150"/>
      <c r="J50" s="151"/>
      <c r="K50" s="150"/>
      <c r="L50" s="129"/>
      <c r="M50" s="152"/>
      <c r="N50" s="308"/>
      <c r="O50" s="61"/>
      <c r="P50" s="88"/>
      <c r="Q50" s="88"/>
      <c r="R50" s="131"/>
      <c r="S50" s="88"/>
      <c r="T50" s="131"/>
      <c r="U50" s="88"/>
      <c r="V50" s="145"/>
    </row>
    <row r="51" spans="1:22" ht="33.75">
      <c r="A51" s="146"/>
      <c r="B51" s="323"/>
      <c r="C51" s="94"/>
      <c r="D51" s="91"/>
      <c r="E51" s="282"/>
      <c r="F51" s="77" t="s">
        <v>42</v>
      </c>
      <c r="G51" s="143">
        <f t="shared" si="12"/>
        <v>1011402</v>
      </c>
      <c r="H51" s="129">
        <v>1011402</v>
      </c>
      <c r="I51" s="150"/>
      <c r="J51" s="151"/>
      <c r="K51" s="150"/>
      <c r="L51" s="129"/>
      <c r="M51" s="152"/>
      <c r="N51" s="309"/>
      <c r="O51" s="94"/>
      <c r="P51" s="91"/>
      <c r="Q51" s="91"/>
      <c r="R51" s="134"/>
      <c r="S51" s="91"/>
      <c r="T51" s="134"/>
      <c r="U51" s="91"/>
      <c r="V51" s="75"/>
    </row>
    <row r="52" spans="1:22">
      <c r="A52" s="126" t="s">
        <v>178</v>
      </c>
      <c r="B52" s="304" t="s">
        <v>203</v>
      </c>
      <c r="C52" s="114">
        <v>2021</v>
      </c>
      <c r="D52" s="111">
        <v>2026</v>
      </c>
      <c r="E52" s="280" t="s">
        <v>125</v>
      </c>
      <c r="F52" s="79" t="s">
        <v>9</v>
      </c>
      <c r="G52" s="142">
        <f t="shared" si="12"/>
        <v>10900</v>
      </c>
      <c r="H52" s="143">
        <f>H53+H54</f>
        <v>0</v>
      </c>
      <c r="I52" s="143">
        <f t="shared" ref="I52:M52" si="13">I53+I54</f>
        <v>10900</v>
      </c>
      <c r="J52" s="144">
        <f t="shared" si="13"/>
        <v>0</v>
      </c>
      <c r="K52" s="143">
        <f t="shared" si="13"/>
        <v>0</v>
      </c>
      <c r="L52" s="143">
        <f t="shared" si="13"/>
        <v>0</v>
      </c>
      <c r="M52" s="147">
        <f t="shared" si="13"/>
        <v>0</v>
      </c>
      <c r="N52" s="71"/>
      <c r="O52" s="128"/>
      <c r="P52" s="71"/>
      <c r="Q52" s="128"/>
      <c r="R52" s="62"/>
      <c r="S52" s="71"/>
      <c r="T52" s="128"/>
      <c r="U52" s="71"/>
      <c r="V52" s="140"/>
    </row>
    <row r="53" spans="1:22" ht="56.25">
      <c r="A53" s="141"/>
      <c r="B53" s="305"/>
      <c r="C53" s="61"/>
      <c r="D53" s="88"/>
      <c r="E53" s="281"/>
      <c r="F53" s="77" t="s">
        <v>41</v>
      </c>
      <c r="G53" s="142">
        <f t="shared" si="12"/>
        <v>10900</v>
      </c>
      <c r="H53" s="143"/>
      <c r="I53" s="143">
        <v>10900</v>
      </c>
      <c r="J53" s="144"/>
      <c r="K53" s="143"/>
      <c r="L53" s="143"/>
      <c r="M53" s="147"/>
      <c r="N53" s="88"/>
      <c r="O53" s="131"/>
      <c r="P53" s="88"/>
      <c r="Q53" s="131"/>
      <c r="R53" s="61"/>
      <c r="S53" s="88"/>
      <c r="T53" s="131"/>
      <c r="U53" s="88"/>
      <c r="V53" s="145"/>
    </row>
    <row r="54" spans="1:22" ht="33.75">
      <c r="A54" s="146"/>
      <c r="B54" s="306"/>
      <c r="C54" s="94"/>
      <c r="D54" s="91"/>
      <c r="E54" s="282"/>
      <c r="F54" s="77" t="s">
        <v>42</v>
      </c>
      <c r="G54" s="142">
        <f t="shared" si="12"/>
        <v>0</v>
      </c>
      <c r="H54" s="143"/>
      <c r="I54" s="143"/>
      <c r="J54" s="144"/>
      <c r="K54" s="143"/>
      <c r="L54" s="143"/>
      <c r="M54" s="147"/>
      <c r="N54" s="91"/>
      <c r="O54" s="134"/>
      <c r="P54" s="91"/>
      <c r="Q54" s="134"/>
      <c r="R54" s="94"/>
      <c r="S54" s="91"/>
      <c r="T54" s="134"/>
      <c r="U54" s="91"/>
      <c r="V54" s="75"/>
    </row>
    <row r="55" spans="1:22">
      <c r="A55" s="126" t="s">
        <v>184</v>
      </c>
      <c r="B55" s="321" t="s">
        <v>204</v>
      </c>
      <c r="C55" s="114">
        <v>2021</v>
      </c>
      <c r="D55" s="111">
        <v>2026</v>
      </c>
      <c r="E55" s="280" t="s">
        <v>125</v>
      </c>
      <c r="F55" s="79" t="s">
        <v>9</v>
      </c>
      <c r="G55" s="143">
        <f>H55+I55+J55+K55+L55+M55</f>
        <v>166199.96</v>
      </c>
      <c r="H55" s="129">
        <f>H56+H57</f>
        <v>0</v>
      </c>
      <c r="I55" s="150">
        <f>I56</f>
        <v>1560.62</v>
      </c>
      <c r="J55" s="151">
        <f>J56+J57</f>
        <v>164639.34</v>
      </c>
      <c r="K55" s="150"/>
      <c r="L55" s="129"/>
      <c r="M55" s="152"/>
      <c r="N55" s="307" t="s">
        <v>189</v>
      </c>
      <c r="O55" s="62" t="s">
        <v>22</v>
      </c>
      <c r="P55" s="71">
        <f>Q55+R55+S55+T55+U55+V55</f>
        <v>100</v>
      </c>
      <c r="Q55" s="71"/>
      <c r="R55" s="128">
        <v>100</v>
      </c>
      <c r="S55" s="71"/>
      <c r="T55" s="128"/>
      <c r="U55" s="71"/>
      <c r="V55" s="140"/>
    </row>
    <row r="56" spans="1:22" ht="56.25">
      <c r="A56" s="141"/>
      <c r="B56" s="322"/>
      <c r="C56" s="61"/>
      <c r="D56" s="88"/>
      <c r="E56" s="281"/>
      <c r="F56" s="77" t="s">
        <v>41</v>
      </c>
      <c r="G56" s="143">
        <f t="shared" ref="G56:G57" si="14">H56+I56+J56+K56+L56+M56</f>
        <v>4853.6900000000005</v>
      </c>
      <c r="H56" s="129">
        <v>0</v>
      </c>
      <c r="I56" s="150">
        <v>1560.62</v>
      </c>
      <c r="J56" s="151">
        <v>3293.07</v>
      </c>
      <c r="K56" s="150"/>
      <c r="L56" s="129"/>
      <c r="M56" s="152"/>
      <c r="N56" s="308"/>
      <c r="O56" s="61"/>
      <c r="P56" s="88"/>
      <c r="Q56" s="88"/>
      <c r="R56" s="131"/>
      <c r="S56" s="88"/>
      <c r="T56" s="131"/>
      <c r="U56" s="88"/>
      <c r="V56" s="145"/>
    </row>
    <row r="57" spans="1:22" ht="33.75">
      <c r="A57" s="146"/>
      <c r="B57" s="323"/>
      <c r="C57" s="94"/>
      <c r="D57" s="91"/>
      <c r="E57" s="282"/>
      <c r="F57" s="77" t="s">
        <v>42</v>
      </c>
      <c r="G57" s="143">
        <f t="shared" si="14"/>
        <v>237816.65</v>
      </c>
      <c r="H57" s="129">
        <v>0</v>
      </c>
      <c r="I57" s="150">
        <v>76470.38</v>
      </c>
      <c r="J57" s="151">
        <v>161346.26999999999</v>
      </c>
      <c r="K57" s="150"/>
      <c r="L57" s="129"/>
      <c r="M57" s="152"/>
      <c r="N57" s="309"/>
      <c r="O57" s="94"/>
      <c r="P57" s="91"/>
      <c r="Q57" s="91"/>
      <c r="R57" s="134"/>
      <c r="S57" s="91"/>
      <c r="T57" s="134"/>
      <c r="U57" s="91"/>
      <c r="V57" s="75"/>
    </row>
    <row r="58" spans="1:22">
      <c r="A58" s="126" t="s">
        <v>194</v>
      </c>
      <c r="B58" s="321" t="s">
        <v>205</v>
      </c>
      <c r="C58" s="114">
        <v>2021</v>
      </c>
      <c r="D58" s="111">
        <v>2026</v>
      </c>
      <c r="E58" s="280" t="s">
        <v>125</v>
      </c>
      <c r="F58" s="79" t="s">
        <v>9</v>
      </c>
      <c r="G58" s="143">
        <f>G59+G60</f>
        <v>553.9</v>
      </c>
      <c r="H58" s="129">
        <f>H59+H60</f>
        <v>0</v>
      </c>
      <c r="I58" s="150">
        <f>I59</f>
        <v>553.9</v>
      </c>
      <c r="J58" s="151"/>
      <c r="K58" s="150"/>
      <c r="L58" s="129"/>
      <c r="M58" s="152"/>
      <c r="N58" s="117"/>
      <c r="O58" s="71"/>
      <c r="P58" s="128"/>
      <c r="Q58" s="71"/>
      <c r="R58" s="128"/>
      <c r="S58" s="71"/>
      <c r="T58" s="128"/>
      <c r="U58" s="71"/>
      <c r="V58" s="140"/>
    </row>
    <row r="59" spans="1:22" ht="56.25">
      <c r="A59" s="141"/>
      <c r="B59" s="322"/>
      <c r="C59" s="61"/>
      <c r="D59" s="88"/>
      <c r="E59" s="281"/>
      <c r="F59" s="77" t="s">
        <v>41</v>
      </c>
      <c r="G59" s="143">
        <f>H59+I59+J59+K59+L59+M59</f>
        <v>553.9</v>
      </c>
      <c r="H59" s="129">
        <v>0</v>
      </c>
      <c r="I59" s="150">
        <v>553.9</v>
      </c>
      <c r="J59" s="151"/>
      <c r="K59" s="150"/>
      <c r="L59" s="129"/>
      <c r="M59" s="152"/>
      <c r="N59" s="118"/>
      <c r="O59" s="88"/>
      <c r="P59" s="131"/>
      <c r="Q59" s="88"/>
      <c r="R59" s="131"/>
      <c r="S59" s="88"/>
      <c r="T59" s="131"/>
      <c r="U59" s="88"/>
      <c r="V59" s="145"/>
    </row>
    <row r="60" spans="1:22" ht="33.75">
      <c r="A60" s="146"/>
      <c r="B60" s="323"/>
      <c r="C60" s="94"/>
      <c r="D60" s="91"/>
      <c r="E60" s="282"/>
      <c r="F60" s="77" t="s">
        <v>42</v>
      </c>
      <c r="G60" s="143">
        <f>H60+I60+J60+K60+L60+M60</f>
        <v>0</v>
      </c>
      <c r="H60" s="129">
        <v>0</v>
      </c>
      <c r="I60" s="150"/>
      <c r="J60" s="151"/>
      <c r="K60" s="150"/>
      <c r="L60" s="129"/>
      <c r="M60" s="152"/>
      <c r="N60" s="119"/>
      <c r="O60" s="91"/>
      <c r="P60" s="134"/>
      <c r="Q60" s="91"/>
      <c r="R60" s="134"/>
      <c r="S60" s="91"/>
      <c r="T60" s="134"/>
      <c r="U60" s="91"/>
      <c r="V60" s="75"/>
    </row>
    <row r="61" spans="1:22">
      <c r="A61" s="153" t="s">
        <v>284</v>
      </c>
      <c r="B61" s="342" t="s">
        <v>285</v>
      </c>
      <c r="C61" s="114">
        <v>2021</v>
      </c>
      <c r="D61" s="111">
        <v>2026</v>
      </c>
      <c r="E61" s="280" t="s">
        <v>125</v>
      </c>
      <c r="F61" s="85" t="s">
        <v>9</v>
      </c>
      <c r="G61" s="150">
        <f>G62+G63</f>
        <v>30000</v>
      </c>
      <c r="H61" s="129"/>
      <c r="I61" s="150"/>
      <c r="J61" s="151"/>
      <c r="K61" s="150">
        <f>K62</f>
        <v>10000</v>
      </c>
      <c r="L61" s="150">
        <f t="shared" ref="L61:M61" si="15">L62</f>
        <v>10000</v>
      </c>
      <c r="M61" s="150">
        <f t="shared" si="15"/>
        <v>10000</v>
      </c>
      <c r="N61" s="110"/>
      <c r="O61" s="88"/>
      <c r="P61" s="131"/>
      <c r="Q61" s="88"/>
      <c r="R61" s="131"/>
      <c r="S61" s="88"/>
      <c r="T61" s="131"/>
      <c r="U61" s="88"/>
      <c r="V61" s="145"/>
    </row>
    <row r="62" spans="1:22" ht="56.25">
      <c r="A62" s="141"/>
      <c r="B62" s="343"/>
      <c r="C62" s="61"/>
      <c r="D62" s="88"/>
      <c r="E62" s="281"/>
      <c r="F62" s="82" t="s">
        <v>41</v>
      </c>
      <c r="G62" s="150">
        <f>H62+I62+J62+K62+L62+M62</f>
        <v>30000</v>
      </c>
      <c r="H62" s="129"/>
      <c r="I62" s="150"/>
      <c r="J62" s="151"/>
      <c r="K62" s="150">
        <v>10000</v>
      </c>
      <c r="L62" s="129">
        <v>10000</v>
      </c>
      <c r="M62" s="150">
        <v>10000</v>
      </c>
      <c r="N62" s="110"/>
      <c r="O62" s="88"/>
      <c r="P62" s="131"/>
      <c r="Q62" s="88"/>
      <c r="R62" s="131"/>
      <c r="S62" s="88"/>
      <c r="T62" s="131"/>
      <c r="U62" s="88"/>
      <c r="V62" s="145"/>
    </row>
    <row r="63" spans="1:22" ht="33.75">
      <c r="A63" s="146"/>
      <c r="B63" s="344"/>
      <c r="C63" s="61"/>
      <c r="D63" s="88"/>
      <c r="E63" s="282"/>
      <c r="F63" s="82" t="s">
        <v>42</v>
      </c>
      <c r="G63" s="143">
        <f>H63+I63+J63+K63+L63+M63</f>
        <v>0</v>
      </c>
      <c r="H63" s="129"/>
      <c r="I63" s="150"/>
      <c r="J63" s="151"/>
      <c r="K63" s="150"/>
      <c r="L63" s="129"/>
      <c r="M63" s="143"/>
      <c r="N63" s="110"/>
      <c r="O63" s="88"/>
      <c r="P63" s="131"/>
      <c r="Q63" s="88"/>
      <c r="R63" s="131"/>
      <c r="S63" s="88"/>
      <c r="T63" s="131"/>
      <c r="U63" s="88"/>
      <c r="V63" s="145"/>
    </row>
    <row r="64" spans="1:22">
      <c r="A64" s="137" t="s">
        <v>12</v>
      </c>
      <c r="B64" s="339" t="s">
        <v>49</v>
      </c>
      <c r="C64" s="114">
        <v>2021</v>
      </c>
      <c r="D64" s="111">
        <v>2026</v>
      </c>
      <c r="E64" s="280" t="s">
        <v>125</v>
      </c>
      <c r="F64" s="75" t="s">
        <v>9</v>
      </c>
      <c r="G64" s="138">
        <f t="shared" si="4"/>
        <v>1377519646.96</v>
      </c>
      <c r="H64" s="154">
        <f>H65+H66</f>
        <v>226015734.41</v>
      </c>
      <c r="I64" s="154">
        <f t="shared" ref="I64:M64" si="16">I65+I66</f>
        <v>250338629.93000001</v>
      </c>
      <c r="J64" s="155">
        <f t="shared" si="16"/>
        <v>276089181.12</v>
      </c>
      <c r="K64" s="154">
        <f t="shared" si="16"/>
        <v>218158700.5</v>
      </c>
      <c r="L64" s="154">
        <f t="shared" si="16"/>
        <v>201858700.5</v>
      </c>
      <c r="M64" s="154">
        <f t="shared" si="16"/>
        <v>205058700.5</v>
      </c>
      <c r="N64" s="71"/>
      <c r="O64" s="128"/>
      <c r="P64" s="71"/>
      <c r="Q64" s="128"/>
      <c r="R64" s="71"/>
      <c r="S64" s="128"/>
      <c r="T64" s="71"/>
      <c r="U64" s="128"/>
      <c r="V64" s="71"/>
    </row>
    <row r="65" spans="1:22" ht="56.25">
      <c r="A65" s="141"/>
      <c r="B65" s="340"/>
      <c r="C65" s="61"/>
      <c r="D65" s="88"/>
      <c r="E65" s="281"/>
      <c r="F65" s="77" t="s">
        <v>41</v>
      </c>
      <c r="G65" s="142">
        <f t="shared" si="4"/>
        <v>248792968.53</v>
      </c>
      <c r="H65" s="143">
        <f>H68+H71+H74+H77+H80+H83+H86+H89+H92+H95+H98+H101+H104+H107+H110+H113+H116+H119+H122</f>
        <v>47112396.32</v>
      </c>
      <c r="I65" s="143">
        <f t="shared" ref="I65:M66" si="17">I68+I71+I74+I77+I80+I83+I86+I89+I92+I95+I98+I101+I104+I107+I110+I113+I116+I119+I122</f>
        <v>44993926.739999995</v>
      </c>
      <c r="J65" s="144">
        <f>J68+J71+J74+J77+J80+J83+J86+J89+J92+J95+J98+J101+J104+J107+J110+J113+J116+J119+J122+J125</f>
        <v>44320638.969999991</v>
      </c>
      <c r="K65" s="144">
        <f t="shared" ref="K65:M65" si="18">K68+K71+K74+K77+K80+K83+K86+K89+K92+K95+K98+K101+K104+K107+K110+K113+K116+K119+K122+K125</f>
        <v>47255335.5</v>
      </c>
      <c r="L65" s="144">
        <f t="shared" si="18"/>
        <v>30955335.5</v>
      </c>
      <c r="M65" s="144">
        <f t="shared" si="18"/>
        <v>34155335.5</v>
      </c>
      <c r="N65" s="88"/>
      <c r="O65" s="131"/>
      <c r="P65" s="88"/>
      <c r="Q65" s="131"/>
      <c r="R65" s="88"/>
      <c r="S65" s="131"/>
      <c r="T65" s="88"/>
      <c r="U65" s="131"/>
      <c r="V65" s="88"/>
    </row>
    <row r="66" spans="1:22" ht="33.75">
      <c r="A66" s="146"/>
      <c r="B66" s="341"/>
      <c r="C66" s="94"/>
      <c r="D66" s="91"/>
      <c r="E66" s="282"/>
      <c r="F66" s="77" t="s">
        <v>42</v>
      </c>
      <c r="G66" s="142">
        <f t="shared" si="4"/>
        <v>1128726678.4299998</v>
      </c>
      <c r="H66" s="143">
        <f>H69+H72+H75+H78+H81+H84+H87+H90+H93+H96+H99+H102+H105+H108+H111+H114+H117+H120+H123</f>
        <v>178903338.09</v>
      </c>
      <c r="I66" s="143">
        <f t="shared" si="17"/>
        <v>205344703.19</v>
      </c>
      <c r="J66" s="144">
        <f t="shared" si="17"/>
        <v>231768542.15000001</v>
      </c>
      <c r="K66" s="143">
        <f t="shared" si="17"/>
        <v>170903365</v>
      </c>
      <c r="L66" s="143">
        <f t="shared" si="17"/>
        <v>170903365</v>
      </c>
      <c r="M66" s="143">
        <f t="shared" si="17"/>
        <v>170903365</v>
      </c>
      <c r="N66" s="91"/>
      <c r="O66" s="134"/>
      <c r="P66" s="91"/>
      <c r="Q66" s="134"/>
      <c r="R66" s="91"/>
      <c r="S66" s="134"/>
      <c r="T66" s="91"/>
      <c r="U66" s="134"/>
      <c r="V66" s="91"/>
    </row>
    <row r="67" spans="1:22">
      <c r="A67" s="156" t="s">
        <v>13</v>
      </c>
      <c r="B67" s="321" t="s">
        <v>206</v>
      </c>
      <c r="C67" s="114">
        <v>2021</v>
      </c>
      <c r="D67" s="111">
        <v>2026</v>
      </c>
      <c r="E67" s="280" t="s">
        <v>125</v>
      </c>
      <c r="F67" s="79" t="s">
        <v>9</v>
      </c>
      <c r="G67" s="142">
        <f t="shared" si="4"/>
        <v>31946496.98</v>
      </c>
      <c r="H67" s="143">
        <f>H68+H69</f>
        <v>4057084.29</v>
      </c>
      <c r="I67" s="143">
        <f t="shared" ref="I67:M67" si="19">I68+I69</f>
        <v>4912808.91</v>
      </c>
      <c r="J67" s="144">
        <f t="shared" si="19"/>
        <v>6445808.7800000003</v>
      </c>
      <c r="K67" s="143">
        <f t="shared" si="19"/>
        <v>5510265</v>
      </c>
      <c r="L67" s="143">
        <f t="shared" si="19"/>
        <v>5510265</v>
      </c>
      <c r="M67" s="143">
        <f t="shared" si="19"/>
        <v>5510265</v>
      </c>
      <c r="N67" s="350"/>
      <c r="O67" s="62"/>
      <c r="P67" s="71"/>
      <c r="Q67" s="128"/>
      <c r="R67" s="71"/>
      <c r="S67" s="128"/>
      <c r="T67" s="71"/>
      <c r="U67" s="128"/>
      <c r="V67" s="71"/>
    </row>
    <row r="68" spans="1:22" ht="56.25">
      <c r="A68" s="157"/>
      <c r="B68" s="322"/>
      <c r="C68" s="61"/>
      <c r="D68" s="88"/>
      <c r="E68" s="281"/>
      <c r="F68" s="77" t="s">
        <v>41</v>
      </c>
      <c r="G68" s="142">
        <f t="shared" si="4"/>
        <v>8969893.1999999993</v>
      </c>
      <c r="H68" s="143">
        <v>4057084.29</v>
      </c>
      <c r="I68" s="143">
        <v>4912808.91</v>
      </c>
      <c r="J68" s="144"/>
      <c r="K68" s="143"/>
      <c r="L68" s="143"/>
      <c r="M68" s="143"/>
      <c r="N68" s="351"/>
      <c r="O68" s="61"/>
      <c r="P68" s="88"/>
      <c r="Q68" s="131"/>
      <c r="R68" s="88"/>
      <c r="S68" s="131"/>
      <c r="T68" s="88"/>
      <c r="U68" s="131"/>
      <c r="V68" s="88"/>
    </row>
    <row r="69" spans="1:22" ht="33.75">
      <c r="A69" s="158"/>
      <c r="B69" s="323"/>
      <c r="C69" s="94"/>
      <c r="D69" s="91"/>
      <c r="E69" s="282"/>
      <c r="F69" s="77" t="s">
        <v>42</v>
      </c>
      <c r="G69" s="142">
        <f t="shared" si="4"/>
        <v>22976603.780000001</v>
      </c>
      <c r="H69" s="85"/>
      <c r="I69" s="143"/>
      <c r="J69" s="144">
        <v>6445808.7800000003</v>
      </c>
      <c r="K69" s="143">
        <v>5510265</v>
      </c>
      <c r="L69" s="143">
        <v>5510265</v>
      </c>
      <c r="M69" s="143">
        <v>5510265</v>
      </c>
      <c r="N69" s="351"/>
      <c r="O69" s="61"/>
      <c r="P69" s="88"/>
      <c r="Q69" s="131"/>
      <c r="R69" s="88"/>
      <c r="S69" s="131"/>
      <c r="T69" s="88"/>
      <c r="U69" s="131"/>
      <c r="V69" s="88"/>
    </row>
    <row r="70" spans="1:22">
      <c r="A70" s="126" t="s">
        <v>118</v>
      </c>
      <c r="B70" s="304" t="s">
        <v>207</v>
      </c>
      <c r="C70" s="114">
        <v>2021</v>
      </c>
      <c r="D70" s="111">
        <v>2026</v>
      </c>
      <c r="E70" s="280" t="s">
        <v>125</v>
      </c>
      <c r="F70" s="79" t="s">
        <v>9</v>
      </c>
      <c r="G70" s="142">
        <f t="shared" si="4"/>
        <v>222585651.67000002</v>
      </c>
      <c r="H70" s="143">
        <f>H71+H72</f>
        <v>41480345.740000002</v>
      </c>
      <c r="I70" s="143">
        <f t="shared" ref="I70:M70" si="20">I71+I72</f>
        <v>37353240.590000004</v>
      </c>
      <c r="J70" s="144">
        <f t="shared" si="20"/>
        <v>39839527.840000004</v>
      </c>
      <c r="K70" s="143">
        <f t="shared" si="20"/>
        <v>44437512.5</v>
      </c>
      <c r="L70" s="143">
        <f t="shared" si="20"/>
        <v>28137512.5</v>
      </c>
      <c r="M70" s="143">
        <f t="shared" si="20"/>
        <v>31337512.5</v>
      </c>
      <c r="N70" s="307" t="s">
        <v>31</v>
      </c>
      <c r="O70" s="62" t="s">
        <v>22</v>
      </c>
      <c r="P70" s="62">
        <v>100</v>
      </c>
      <c r="Q70" s="71">
        <v>100</v>
      </c>
      <c r="R70" s="128">
        <v>100</v>
      </c>
      <c r="S70" s="71">
        <v>100</v>
      </c>
      <c r="T70" s="128">
        <v>100</v>
      </c>
      <c r="U70" s="71">
        <v>100</v>
      </c>
      <c r="V70" s="140">
        <v>100</v>
      </c>
    </row>
    <row r="71" spans="1:22" ht="56.25">
      <c r="A71" s="141"/>
      <c r="B71" s="305"/>
      <c r="C71" s="61"/>
      <c r="D71" s="88"/>
      <c r="E71" s="281"/>
      <c r="F71" s="77" t="s">
        <v>41</v>
      </c>
      <c r="G71" s="142">
        <f t="shared" si="4"/>
        <v>222585651.67000002</v>
      </c>
      <c r="H71" s="143">
        <v>41480345.740000002</v>
      </c>
      <c r="I71" s="143">
        <v>37353240.590000004</v>
      </c>
      <c r="J71" s="144">
        <v>39839527.840000004</v>
      </c>
      <c r="K71" s="143">
        <v>44437512.5</v>
      </c>
      <c r="L71" s="143">
        <v>28137512.5</v>
      </c>
      <c r="M71" s="143">
        <v>31337512.5</v>
      </c>
      <c r="N71" s="308"/>
      <c r="O71" s="61"/>
      <c r="P71" s="61"/>
      <c r="Q71" s="88"/>
      <c r="R71" s="131"/>
      <c r="S71" s="88"/>
      <c r="T71" s="131"/>
      <c r="U71" s="88"/>
      <c r="V71" s="145"/>
    </row>
    <row r="72" spans="1:22" ht="33.75">
      <c r="A72" s="146"/>
      <c r="B72" s="306"/>
      <c r="C72" s="94"/>
      <c r="D72" s="91"/>
      <c r="E72" s="282"/>
      <c r="F72" s="77" t="s">
        <v>42</v>
      </c>
      <c r="G72" s="142">
        <f t="shared" si="4"/>
        <v>0</v>
      </c>
      <c r="H72" s="85"/>
      <c r="I72" s="143"/>
      <c r="J72" s="144"/>
      <c r="K72" s="143"/>
      <c r="L72" s="85"/>
      <c r="M72" s="85"/>
      <c r="N72" s="309"/>
      <c r="O72" s="94"/>
      <c r="P72" s="94"/>
      <c r="Q72" s="91"/>
      <c r="R72" s="134"/>
      <c r="S72" s="91"/>
      <c r="T72" s="134"/>
      <c r="U72" s="91"/>
      <c r="V72" s="75"/>
    </row>
    <row r="73" spans="1:22">
      <c r="A73" s="157" t="s">
        <v>119</v>
      </c>
      <c r="B73" s="304" t="s">
        <v>208</v>
      </c>
      <c r="C73" s="114">
        <v>2021</v>
      </c>
      <c r="D73" s="111">
        <v>2026</v>
      </c>
      <c r="E73" s="280" t="s">
        <v>125</v>
      </c>
      <c r="F73" s="79" t="s">
        <v>9</v>
      </c>
      <c r="G73" s="142">
        <f>H73+I73+J73+K73+L73+M73</f>
        <v>4940195.5600000005</v>
      </c>
      <c r="H73" s="91">
        <f>H74+H75</f>
        <v>0</v>
      </c>
      <c r="I73" s="142">
        <f>I74+I75</f>
        <v>408163.27</v>
      </c>
      <c r="J73" s="136">
        <f t="shared" ref="J73:M73" si="21">J74+J75</f>
        <v>4194064.29</v>
      </c>
      <c r="K73" s="142">
        <f t="shared" si="21"/>
        <v>112656</v>
      </c>
      <c r="L73" s="142">
        <f t="shared" si="21"/>
        <v>112656</v>
      </c>
      <c r="M73" s="142">
        <f t="shared" si="21"/>
        <v>112656</v>
      </c>
      <c r="N73" s="117"/>
      <c r="O73" s="62"/>
      <c r="P73" s="62"/>
      <c r="Q73" s="71"/>
      <c r="R73" s="128"/>
      <c r="S73" s="71"/>
      <c r="T73" s="128"/>
      <c r="U73" s="71"/>
      <c r="V73" s="140"/>
    </row>
    <row r="74" spans="1:22" ht="56.25">
      <c r="A74" s="88"/>
      <c r="B74" s="305"/>
      <c r="C74" s="61"/>
      <c r="D74" s="88"/>
      <c r="E74" s="281"/>
      <c r="F74" s="77" t="s">
        <v>41</v>
      </c>
      <c r="G74" s="142">
        <f t="shared" ref="G74:G75" si="22">H74+I74+J74+K74+L74+M74</f>
        <v>430012.56</v>
      </c>
      <c r="H74" s="91"/>
      <c r="I74" s="142">
        <v>8163.27</v>
      </c>
      <c r="J74" s="136">
        <v>83881.289999999994</v>
      </c>
      <c r="K74" s="142">
        <v>112656</v>
      </c>
      <c r="L74" s="91">
        <v>112656</v>
      </c>
      <c r="M74" s="94">
        <v>112656</v>
      </c>
      <c r="N74" s="118"/>
      <c r="O74" s="61"/>
      <c r="P74" s="61"/>
      <c r="Q74" s="88"/>
      <c r="R74" s="131"/>
      <c r="S74" s="88"/>
      <c r="T74" s="131"/>
      <c r="U74" s="88"/>
      <c r="V74" s="145"/>
    </row>
    <row r="75" spans="1:22" ht="33.75">
      <c r="A75" s="88"/>
      <c r="B75" s="306"/>
      <c r="C75" s="94"/>
      <c r="D75" s="91"/>
      <c r="E75" s="282"/>
      <c r="F75" s="77" t="s">
        <v>42</v>
      </c>
      <c r="G75" s="142">
        <f t="shared" si="22"/>
        <v>4510183</v>
      </c>
      <c r="H75" s="91"/>
      <c r="I75" s="142">
        <v>400000</v>
      </c>
      <c r="J75" s="136">
        <v>4110183</v>
      </c>
      <c r="K75" s="142"/>
      <c r="L75" s="91"/>
      <c r="M75" s="94"/>
      <c r="N75" s="119"/>
      <c r="O75" s="94"/>
      <c r="P75" s="94"/>
      <c r="Q75" s="91"/>
      <c r="R75" s="134"/>
      <c r="S75" s="91"/>
      <c r="T75" s="134"/>
      <c r="U75" s="91"/>
      <c r="V75" s="75"/>
    </row>
    <row r="76" spans="1:22">
      <c r="A76" s="126" t="s">
        <v>120</v>
      </c>
      <c r="B76" s="304" t="s">
        <v>209</v>
      </c>
      <c r="C76" s="114">
        <v>2021</v>
      </c>
      <c r="D76" s="111">
        <v>2026</v>
      </c>
      <c r="E76" s="280" t="s">
        <v>125</v>
      </c>
      <c r="F76" s="79" t="s">
        <v>9</v>
      </c>
      <c r="G76" s="142">
        <f t="shared" si="4"/>
        <v>1023603686.5</v>
      </c>
      <c r="H76" s="154">
        <f>H77+H78</f>
        <v>155057422</v>
      </c>
      <c r="I76" s="143">
        <f t="shared" ref="I76:M76" si="23">I77+I78</f>
        <v>177756339</v>
      </c>
      <c r="J76" s="144">
        <f t="shared" si="23"/>
        <v>194610625.5</v>
      </c>
      <c r="K76" s="143">
        <f t="shared" si="23"/>
        <v>165393100</v>
      </c>
      <c r="L76" s="143">
        <f t="shared" si="23"/>
        <v>165393100</v>
      </c>
      <c r="M76" s="147">
        <f t="shared" si="23"/>
        <v>165393100</v>
      </c>
      <c r="N76" s="71"/>
      <c r="O76" s="88"/>
      <c r="P76" s="131"/>
      <c r="Q76" s="88"/>
      <c r="R76" s="131"/>
      <c r="S76" s="88"/>
      <c r="T76" s="131"/>
      <c r="U76" s="88"/>
      <c r="V76" s="88"/>
    </row>
    <row r="77" spans="1:22" ht="56.25">
      <c r="A77" s="141"/>
      <c r="B77" s="305"/>
      <c r="C77" s="61"/>
      <c r="D77" s="88"/>
      <c r="E77" s="281"/>
      <c r="F77" s="77" t="s">
        <v>41</v>
      </c>
      <c r="G77" s="142">
        <f t="shared" si="4"/>
        <v>83933</v>
      </c>
      <c r="H77" s="143"/>
      <c r="I77" s="143">
        <v>83933</v>
      </c>
      <c r="J77" s="144"/>
      <c r="K77" s="143"/>
      <c r="L77" s="143"/>
      <c r="M77" s="147"/>
      <c r="N77" s="88"/>
      <c r="O77" s="88"/>
      <c r="P77" s="131"/>
      <c r="Q77" s="88"/>
      <c r="R77" s="131"/>
      <c r="S77" s="88"/>
      <c r="T77" s="131"/>
      <c r="U77" s="88"/>
      <c r="V77" s="88"/>
    </row>
    <row r="78" spans="1:22" ht="33.75">
      <c r="A78" s="146"/>
      <c r="B78" s="306"/>
      <c r="C78" s="94"/>
      <c r="D78" s="91"/>
      <c r="E78" s="282"/>
      <c r="F78" s="77" t="s">
        <v>42</v>
      </c>
      <c r="G78" s="142">
        <f t="shared" si="4"/>
        <v>1023519753.5</v>
      </c>
      <c r="H78" s="143">
        <v>155057422</v>
      </c>
      <c r="I78" s="143">
        <v>177672406</v>
      </c>
      <c r="J78" s="144">
        <v>194610625.5</v>
      </c>
      <c r="K78" s="143">
        <v>165393100</v>
      </c>
      <c r="L78" s="143">
        <v>165393100</v>
      </c>
      <c r="M78" s="147">
        <v>165393100</v>
      </c>
      <c r="N78" s="91"/>
      <c r="O78" s="88"/>
      <c r="P78" s="131"/>
      <c r="Q78" s="88"/>
      <c r="R78" s="131"/>
      <c r="S78" s="88"/>
      <c r="T78" s="131"/>
      <c r="U78" s="88"/>
      <c r="V78" s="88"/>
    </row>
    <row r="79" spans="1:22">
      <c r="A79" s="126" t="s">
        <v>129</v>
      </c>
      <c r="B79" s="304" t="s">
        <v>50</v>
      </c>
      <c r="C79" s="114">
        <v>2021</v>
      </c>
      <c r="D79" s="111">
        <v>2026</v>
      </c>
      <c r="E79" s="280" t="s">
        <v>125</v>
      </c>
      <c r="F79" s="79" t="s">
        <v>9</v>
      </c>
      <c r="G79" s="142">
        <f t="shared" si="4"/>
        <v>2703070</v>
      </c>
      <c r="H79" s="154">
        <f>H80+H81</f>
        <v>676280</v>
      </c>
      <c r="I79" s="143">
        <f t="shared" ref="I79:M79" si="24">I80+I81</f>
        <v>558750</v>
      </c>
      <c r="J79" s="144">
        <f t="shared" si="24"/>
        <v>448040</v>
      </c>
      <c r="K79" s="143">
        <f t="shared" si="24"/>
        <v>340000</v>
      </c>
      <c r="L79" s="143">
        <f t="shared" si="24"/>
        <v>340000</v>
      </c>
      <c r="M79" s="143">
        <f t="shared" si="24"/>
        <v>340000</v>
      </c>
      <c r="N79" s="308" t="s">
        <v>144</v>
      </c>
      <c r="O79" s="62" t="s">
        <v>22</v>
      </c>
      <c r="P79" s="62">
        <v>100</v>
      </c>
      <c r="Q79" s="62">
        <v>100</v>
      </c>
      <c r="R79" s="62">
        <v>100</v>
      </c>
      <c r="S79" s="62">
        <v>100</v>
      </c>
      <c r="T79" s="62">
        <v>100</v>
      </c>
      <c r="U79" s="62">
        <v>100</v>
      </c>
      <c r="V79" s="71">
        <v>100</v>
      </c>
    </row>
    <row r="80" spans="1:22" ht="56.25">
      <c r="A80" s="141"/>
      <c r="B80" s="305"/>
      <c r="C80" s="61"/>
      <c r="D80" s="88"/>
      <c r="E80" s="281"/>
      <c r="F80" s="77" t="s">
        <v>41</v>
      </c>
      <c r="G80" s="138">
        <f t="shared" si="4"/>
        <v>1861535</v>
      </c>
      <c r="H80" s="143">
        <v>338140</v>
      </c>
      <c r="I80" s="143">
        <v>279375</v>
      </c>
      <c r="J80" s="144">
        <v>224020</v>
      </c>
      <c r="K80" s="143">
        <v>340000</v>
      </c>
      <c r="L80" s="143">
        <v>340000</v>
      </c>
      <c r="M80" s="143">
        <v>340000</v>
      </c>
      <c r="N80" s="308"/>
      <c r="O80" s="61"/>
      <c r="P80" s="61"/>
      <c r="Q80" s="88"/>
      <c r="R80" s="131"/>
      <c r="S80" s="88"/>
      <c r="T80" s="131"/>
      <c r="U80" s="88"/>
      <c r="V80" s="145"/>
    </row>
    <row r="81" spans="1:22" ht="33.75">
      <c r="A81" s="146"/>
      <c r="B81" s="306"/>
      <c r="C81" s="94"/>
      <c r="D81" s="91"/>
      <c r="E81" s="282"/>
      <c r="F81" s="77" t="s">
        <v>42</v>
      </c>
      <c r="G81" s="142">
        <f t="shared" si="4"/>
        <v>841535</v>
      </c>
      <c r="H81" s="143">
        <v>338140</v>
      </c>
      <c r="I81" s="143">
        <v>279375</v>
      </c>
      <c r="J81" s="144">
        <v>224020</v>
      </c>
      <c r="K81" s="143"/>
      <c r="L81" s="85"/>
      <c r="M81" s="85"/>
      <c r="N81" s="309"/>
      <c r="O81" s="94"/>
      <c r="P81" s="94"/>
      <c r="Q81" s="91"/>
      <c r="R81" s="134"/>
      <c r="S81" s="91"/>
      <c r="T81" s="134"/>
      <c r="U81" s="91"/>
      <c r="V81" s="75"/>
    </row>
    <row r="82" spans="1:22">
      <c r="A82" s="156" t="s">
        <v>121</v>
      </c>
      <c r="B82" s="321" t="s">
        <v>210</v>
      </c>
      <c r="C82" s="114">
        <v>2021</v>
      </c>
      <c r="D82" s="111">
        <v>2026</v>
      </c>
      <c r="E82" s="140"/>
      <c r="F82" s="79" t="s">
        <v>9</v>
      </c>
      <c r="G82" s="142">
        <f t="shared" si="4"/>
        <v>10700494.83</v>
      </c>
      <c r="H82" s="143">
        <f>H83+H84</f>
        <v>2724057.15</v>
      </c>
      <c r="I82" s="143">
        <f>I83+I84</f>
        <v>3627787.76</v>
      </c>
      <c r="J82" s="144">
        <f>J83+J84</f>
        <v>4254599.92</v>
      </c>
      <c r="K82" s="143">
        <f t="shared" ref="K82:M82" si="25">K83+K84</f>
        <v>31350</v>
      </c>
      <c r="L82" s="143">
        <f t="shared" si="25"/>
        <v>31350</v>
      </c>
      <c r="M82" s="143">
        <f t="shared" si="25"/>
        <v>31350</v>
      </c>
      <c r="N82" s="324" t="s">
        <v>67</v>
      </c>
      <c r="O82" s="62" t="s">
        <v>37</v>
      </c>
      <c r="P82" s="159">
        <f>(Q82+R82+S82+T82+U82+V82)/6</f>
        <v>1592.1666666666667</v>
      </c>
      <c r="Q82" s="128">
        <v>1583</v>
      </c>
      <c r="R82" s="71">
        <v>1590</v>
      </c>
      <c r="S82" s="128">
        <v>1595</v>
      </c>
      <c r="T82" s="71">
        <v>1595</v>
      </c>
      <c r="U82" s="128">
        <v>1595</v>
      </c>
      <c r="V82" s="71">
        <v>1595</v>
      </c>
    </row>
    <row r="83" spans="1:22" ht="56.25">
      <c r="A83" s="88"/>
      <c r="B83" s="322"/>
      <c r="C83" s="61"/>
      <c r="D83" s="88"/>
      <c r="E83" s="145"/>
      <c r="F83" s="77" t="s">
        <v>41</v>
      </c>
      <c r="G83" s="142">
        <f t="shared" si="4"/>
        <v>799622.83000000007</v>
      </c>
      <c r="H83" s="85">
        <v>54481.15</v>
      </c>
      <c r="I83" s="143">
        <v>72555.759999999995</v>
      </c>
      <c r="J83" s="144">
        <v>578535.92000000004</v>
      </c>
      <c r="K83" s="143">
        <v>31350</v>
      </c>
      <c r="L83" s="85">
        <v>31350</v>
      </c>
      <c r="M83" s="143">
        <v>31350</v>
      </c>
      <c r="N83" s="325"/>
      <c r="O83" s="61"/>
      <c r="P83" s="88"/>
      <c r="Q83" s="131"/>
      <c r="R83" s="88"/>
      <c r="S83" s="131"/>
      <c r="T83" s="88"/>
      <c r="U83" s="131"/>
      <c r="V83" s="88"/>
    </row>
    <row r="84" spans="1:22" ht="33.75">
      <c r="A84" s="91"/>
      <c r="B84" s="323"/>
      <c r="C84" s="94"/>
      <c r="D84" s="91"/>
      <c r="E84" s="75"/>
      <c r="F84" s="77" t="s">
        <v>42</v>
      </c>
      <c r="G84" s="142">
        <f t="shared" si="4"/>
        <v>9900872</v>
      </c>
      <c r="H84" s="143">
        <v>2669576</v>
      </c>
      <c r="I84" s="143">
        <v>3555232</v>
      </c>
      <c r="J84" s="144">
        <v>3676064</v>
      </c>
      <c r="K84" s="143"/>
      <c r="L84" s="85"/>
      <c r="M84" s="85"/>
      <c r="N84" s="326"/>
      <c r="O84" s="94"/>
      <c r="P84" s="88"/>
      <c r="Q84" s="131"/>
      <c r="R84" s="88"/>
      <c r="S84" s="131"/>
      <c r="T84" s="91"/>
      <c r="U84" s="131"/>
      <c r="V84" s="91"/>
    </row>
    <row r="85" spans="1:22">
      <c r="A85" s="156" t="s">
        <v>130</v>
      </c>
      <c r="B85" s="321" t="s">
        <v>202</v>
      </c>
      <c r="C85" s="114">
        <v>2021</v>
      </c>
      <c r="D85" s="111">
        <v>2026</v>
      </c>
      <c r="E85" s="140"/>
      <c r="F85" s="79" t="s">
        <v>9</v>
      </c>
      <c r="G85" s="142">
        <f t="shared" si="4"/>
        <v>1618367.35</v>
      </c>
      <c r="H85" s="143">
        <f>H86+H87</f>
        <v>1618367.35</v>
      </c>
      <c r="I85" s="143">
        <f t="shared" ref="I85:J85" si="26">I86+I87</f>
        <v>0</v>
      </c>
      <c r="J85" s="144">
        <f t="shared" si="26"/>
        <v>0</v>
      </c>
      <c r="K85" s="143"/>
      <c r="L85" s="85"/>
      <c r="M85" s="143">
        <f>M86</f>
        <v>0</v>
      </c>
      <c r="N85" s="307" t="s">
        <v>35</v>
      </c>
      <c r="O85" s="61" t="s">
        <v>22</v>
      </c>
      <c r="P85" s="62">
        <v>100</v>
      </c>
      <c r="Q85" s="71">
        <v>100</v>
      </c>
      <c r="R85" s="128">
        <v>100</v>
      </c>
      <c r="S85" s="71">
        <v>100</v>
      </c>
      <c r="T85" s="128">
        <v>100</v>
      </c>
      <c r="U85" s="71">
        <v>100</v>
      </c>
      <c r="V85" s="140">
        <v>100</v>
      </c>
    </row>
    <row r="86" spans="1:22" ht="56.25">
      <c r="A86" s="88"/>
      <c r="B86" s="322"/>
      <c r="C86" s="61"/>
      <c r="D86" s="88"/>
      <c r="E86" s="145"/>
      <c r="F86" s="77" t="s">
        <v>41</v>
      </c>
      <c r="G86" s="142">
        <f t="shared" si="4"/>
        <v>32367.35</v>
      </c>
      <c r="H86" s="143">
        <v>32367.35</v>
      </c>
      <c r="I86" s="143"/>
      <c r="J86" s="144"/>
      <c r="K86" s="143"/>
      <c r="L86" s="85"/>
      <c r="M86" s="143"/>
      <c r="N86" s="308"/>
      <c r="O86" s="61"/>
      <c r="P86" s="61"/>
      <c r="Q86" s="88"/>
      <c r="R86" s="131"/>
      <c r="S86" s="88"/>
      <c r="T86" s="131"/>
      <c r="U86" s="88"/>
      <c r="V86" s="145"/>
    </row>
    <row r="87" spans="1:22" ht="33.75">
      <c r="A87" s="91"/>
      <c r="B87" s="323"/>
      <c r="C87" s="94"/>
      <c r="D87" s="91"/>
      <c r="E87" s="75"/>
      <c r="F87" s="77" t="s">
        <v>42</v>
      </c>
      <c r="G87" s="142">
        <f t="shared" si="4"/>
        <v>1586000</v>
      </c>
      <c r="H87" s="143">
        <v>1586000</v>
      </c>
      <c r="I87" s="143"/>
      <c r="J87" s="144"/>
      <c r="K87" s="143"/>
      <c r="L87" s="85"/>
      <c r="M87" s="85"/>
      <c r="N87" s="309"/>
      <c r="O87" s="94"/>
      <c r="P87" s="94"/>
      <c r="Q87" s="91"/>
      <c r="R87" s="134"/>
      <c r="S87" s="91"/>
      <c r="T87" s="134"/>
      <c r="U87" s="91"/>
      <c r="V87" s="75"/>
    </row>
    <row r="88" spans="1:22">
      <c r="A88" s="156" t="s">
        <v>131</v>
      </c>
      <c r="B88" s="321" t="s">
        <v>211</v>
      </c>
      <c r="C88" s="114">
        <v>2021</v>
      </c>
      <c r="D88" s="111">
        <v>2026</v>
      </c>
      <c r="E88" s="280" t="s">
        <v>125</v>
      </c>
      <c r="F88" s="79" t="s">
        <v>9</v>
      </c>
      <c r="G88" s="142">
        <f t="shared" si="4"/>
        <v>1556040.98</v>
      </c>
      <c r="H88" s="143">
        <f>H89+H90</f>
        <v>89809.27</v>
      </c>
      <c r="I88" s="143">
        <f t="shared" ref="I88:M88" si="27">I89+I90</f>
        <v>153046.98000000001</v>
      </c>
      <c r="J88" s="144">
        <f t="shared" si="27"/>
        <v>211584.73</v>
      </c>
      <c r="K88" s="143">
        <f t="shared" si="27"/>
        <v>367200</v>
      </c>
      <c r="L88" s="143">
        <f t="shared" si="27"/>
        <v>367200</v>
      </c>
      <c r="M88" s="143">
        <f t="shared" si="27"/>
        <v>367200</v>
      </c>
      <c r="N88" s="62"/>
      <c r="O88" s="71"/>
      <c r="P88" s="128"/>
      <c r="Q88" s="71"/>
      <c r="R88" s="128"/>
      <c r="S88" s="71"/>
      <c r="T88" s="128"/>
      <c r="U88" s="71"/>
      <c r="V88" s="140"/>
    </row>
    <row r="89" spans="1:22" ht="56.25">
      <c r="A89" s="157"/>
      <c r="B89" s="322"/>
      <c r="C89" s="61"/>
      <c r="D89" s="88"/>
      <c r="E89" s="281"/>
      <c r="F89" s="77" t="s">
        <v>41</v>
      </c>
      <c r="G89" s="142">
        <f t="shared" si="4"/>
        <v>1556040.98</v>
      </c>
      <c r="H89" s="143">
        <v>89809.27</v>
      </c>
      <c r="I89" s="143">
        <v>153046.98000000001</v>
      </c>
      <c r="J89" s="144">
        <v>211584.73</v>
      </c>
      <c r="K89" s="143">
        <v>367200</v>
      </c>
      <c r="L89" s="143">
        <v>367200</v>
      </c>
      <c r="M89" s="147">
        <v>367200</v>
      </c>
      <c r="N89" s="61"/>
      <c r="O89" s="88"/>
      <c r="P89" s="131"/>
      <c r="Q89" s="88"/>
      <c r="R89" s="131"/>
      <c r="S89" s="88"/>
      <c r="T89" s="131"/>
      <c r="U89" s="88"/>
      <c r="V89" s="145"/>
    </row>
    <row r="90" spans="1:22" ht="33.75">
      <c r="A90" s="158"/>
      <c r="B90" s="323"/>
      <c r="C90" s="94"/>
      <c r="D90" s="91"/>
      <c r="E90" s="282"/>
      <c r="F90" s="77" t="s">
        <v>42</v>
      </c>
      <c r="G90" s="142">
        <f t="shared" si="4"/>
        <v>0</v>
      </c>
      <c r="H90" s="143"/>
      <c r="I90" s="143"/>
      <c r="J90" s="144"/>
      <c r="K90" s="143"/>
      <c r="L90" s="143"/>
      <c r="M90" s="147"/>
      <c r="N90" s="61"/>
      <c r="O90" s="88"/>
      <c r="P90" s="131"/>
      <c r="Q90" s="88"/>
      <c r="R90" s="131"/>
      <c r="S90" s="88"/>
      <c r="T90" s="131"/>
      <c r="U90" s="88"/>
      <c r="V90" s="145"/>
    </row>
    <row r="91" spans="1:22">
      <c r="A91" s="156" t="s">
        <v>137</v>
      </c>
      <c r="B91" s="321" t="s">
        <v>212</v>
      </c>
      <c r="C91" s="114">
        <v>2021</v>
      </c>
      <c r="D91" s="111">
        <v>2026</v>
      </c>
      <c r="E91" s="280" t="s">
        <v>125</v>
      </c>
      <c r="F91" s="79" t="s">
        <v>9</v>
      </c>
      <c r="G91" s="142">
        <f t="shared" si="4"/>
        <v>247070</v>
      </c>
      <c r="H91" s="154">
        <f>H92+H93</f>
        <v>0</v>
      </c>
      <c r="I91" s="143">
        <f t="shared" ref="I91:M91" si="28">I92+I93</f>
        <v>83270</v>
      </c>
      <c r="J91" s="144">
        <f t="shared" si="28"/>
        <v>19500</v>
      </c>
      <c r="K91" s="143">
        <f t="shared" si="28"/>
        <v>48100</v>
      </c>
      <c r="L91" s="143">
        <f t="shared" si="28"/>
        <v>48100</v>
      </c>
      <c r="M91" s="147">
        <f t="shared" si="28"/>
        <v>48100</v>
      </c>
      <c r="N91" s="62"/>
      <c r="O91" s="71"/>
      <c r="P91" s="128"/>
      <c r="Q91" s="71"/>
      <c r="R91" s="128"/>
      <c r="S91" s="71"/>
      <c r="T91" s="128"/>
      <c r="U91" s="71"/>
      <c r="V91" s="140"/>
    </row>
    <row r="92" spans="1:22" ht="56.25">
      <c r="A92" s="88"/>
      <c r="B92" s="322"/>
      <c r="C92" s="61"/>
      <c r="D92" s="88"/>
      <c r="E92" s="281"/>
      <c r="F92" s="77" t="s">
        <v>41</v>
      </c>
      <c r="G92" s="142">
        <f t="shared" si="4"/>
        <v>247070</v>
      </c>
      <c r="H92" s="143"/>
      <c r="I92" s="143">
        <v>83270</v>
      </c>
      <c r="J92" s="144">
        <v>19500</v>
      </c>
      <c r="K92" s="143">
        <v>48100</v>
      </c>
      <c r="L92" s="143">
        <f>K92</f>
        <v>48100</v>
      </c>
      <c r="M92" s="147">
        <f>L92</f>
        <v>48100</v>
      </c>
      <c r="N92" s="61"/>
      <c r="O92" s="88"/>
      <c r="P92" s="131"/>
      <c r="Q92" s="88"/>
      <c r="R92" s="131"/>
      <c r="S92" s="88"/>
      <c r="T92" s="131"/>
      <c r="U92" s="88"/>
      <c r="V92" s="145"/>
    </row>
    <row r="93" spans="1:22" ht="33.75">
      <c r="A93" s="91"/>
      <c r="B93" s="323"/>
      <c r="C93" s="94"/>
      <c r="D93" s="91"/>
      <c r="E93" s="282"/>
      <c r="F93" s="77" t="s">
        <v>42</v>
      </c>
      <c r="G93" s="142">
        <f t="shared" si="4"/>
        <v>0</v>
      </c>
      <c r="H93" s="71"/>
      <c r="I93" s="150"/>
      <c r="J93" s="130"/>
      <c r="K93" s="150"/>
      <c r="L93" s="71"/>
      <c r="M93" s="62"/>
      <c r="N93" s="94"/>
      <c r="O93" s="91"/>
      <c r="P93" s="134"/>
      <c r="Q93" s="91"/>
      <c r="R93" s="134"/>
      <c r="S93" s="91"/>
      <c r="T93" s="134"/>
      <c r="U93" s="91"/>
      <c r="V93" s="75"/>
    </row>
    <row r="94" spans="1:22">
      <c r="A94" s="157" t="s">
        <v>138</v>
      </c>
      <c r="B94" s="321" t="s">
        <v>213</v>
      </c>
      <c r="C94" s="61"/>
      <c r="D94" s="88"/>
      <c r="E94" s="145"/>
      <c r="F94" s="79" t="s">
        <v>9</v>
      </c>
      <c r="G94" s="142">
        <f>H94+I94+J94+K94+L94+M94</f>
        <v>29920638.030000001</v>
      </c>
      <c r="H94" s="143">
        <f>H95+H96</f>
        <v>7120755.8799999999</v>
      </c>
      <c r="I94" s="143">
        <f t="shared" ref="I94:M94" si="29">I95+I96</f>
        <v>10019855.26</v>
      </c>
      <c r="J94" s="144">
        <f t="shared" si="29"/>
        <v>10878545.890000001</v>
      </c>
      <c r="K94" s="143">
        <f t="shared" si="29"/>
        <v>633827</v>
      </c>
      <c r="L94" s="143">
        <f t="shared" si="29"/>
        <v>633827</v>
      </c>
      <c r="M94" s="143">
        <f t="shared" si="29"/>
        <v>633827</v>
      </c>
      <c r="N94" s="324" t="s">
        <v>78</v>
      </c>
      <c r="O94" s="62" t="s">
        <v>22</v>
      </c>
      <c r="P94" s="71">
        <v>100</v>
      </c>
      <c r="Q94" s="128">
        <v>100</v>
      </c>
      <c r="R94" s="71">
        <v>100</v>
      </c>
      <c r="S94" s="128">
        <v>100</v>
      </c>
      <c r="T94" s="71">
        <v>100</v>
      </c>
      <c r="U94" s="128">
        <v>100</v>
      </c>
      <c r="V94" s="71">
        <v>100</v>
      </c>
    </row>
    <row r="95" spans="1:22" ht="56.25">
      <c r="A95" s="157"/>
      <c r="B95" s="322"/>
      <c r="C95" s="61"/>
      <c r="D95" s="88"/>
      <c r="E95" s="145"/>
      <c r="F95" s="77" t="s">
        <v>41</v>
      </c>
      <c r="G95" s="142">
        <f t="shared" ref="G95:G96" si="30">H95+I95+J95+K95+L95+M95</f>
        <v>3302438.84</v>
      </c>
      <c r="H95" s="143">
        <v>356037.79</v>
      </c>
      <c r="I95" s="143">
        <v>500992.76</v>
      </c>
      <c r="J95" s="144">
        <v>543927.29</v>
      </c>
      <c r="K95" s="143">
        <v>633827</v>
      </c>
      <c r="L95" s="143">
        <v>633827</v>
      </c>
      <c r="M95" s="85">
        <v>633827</v>
      </c>
      <c r="N95" s="325"/>
      <c r="O95" s="61"/>
      <c r="P95" s="88"/>
      <c r="Q95" s="131"/>
      <c r="R95" s="88"/>
      <c r="S95" s="131"/>
      <c r="T95" s="88"/>
      <c r="U95" s="131"/>
      <c r="V95" s="88"/>
    </row>
    <row r="96" spans="1:22" ht="33.75">
      <c r="A96" s="157"/>
      <c r="B96" s="323"/>
      <c r="C96" s="94"/>
      <c r="D96" s="91"/>
      <c r="E96" s="75"/>
      <c r="F96" s="77" t="s">
        <v>42</v>
      </c>
      <c r="G96" s="142">
        <f t="shared" si="30"/>
        <v>26618199.189999998</v>
      </c>
      <c r="H96" s="143">
        <v>6764718.0899999999</v>
      </c>
      <c r="I96" s="143">
        <v>9518862.5</v>
      </c>
      <c r="J96" s="144">
        <v>10334618.6</v>
      </c>
      <c r="K96" s="143"/>
      <c r="L96" s="143"/>
      <c r="M96" s="85"/>
      <c r="N96" s="326"/>
      <c r="O96" s="94"/>
      <c r="P96" s="91"/>
      <c r="Q96" s="134"/>
      <c r="R96" s="91"/>
      <c r="S96" s="134"/>
      <c r="T96" s="91"/>
      <c r="U96" s="134"/>
      <c r="V96" s="91"/>
    </row>
    <row r="97" spans="1:22">
      <c r="A97" s="153" t="s">
        <v>143</v>
      </c>
      <c r="B97" s="321" t="s">
        <v>214</v>
      </c>
      <c r="C97" s="114">
        <v>2021</v>
      </c>
      <c r="D97" s="111">
        <v>2026</v>
      </c>
      <c r="E97" s="280" t="s">
        <v>125</v>
      </c>
      <c r="F97" s="79" t="s">
        <v>9</v>
      </c>
      <c r="G97" s="142">
        <f>H97+I97+J97+K97+L97+M97</f>
        <v>6180751.3200000003</v>
      </c>
      <c r="H97" s="143">
        <f>H98+H99</f>
        <v>0</v>
      </c>
      <c r="I97" s="143">
        <f t="shared" ref="I97:M97" si="31">I98+I99</f>
        <v>1099983.95</v>
      </c>
      <c r="J97" s="144">
        <f t="shared" si="31"/>
        <v>1286973.3700000001</v>
      </c>
      <c r="K97" s="143">
        <f t="shared" si="31"/>
        <v>1264598</v>
      </c>
      <c r="L97" s="143">
        <f t="shared" si="31"/>
        <v>1264598</v>
      </c>
      <c r="M97" s="147">
        <f t="shared" si="31"/>
        <v>1264598</v>
      </c>
      <c r="N97" s="62"/>
      <c r="O97" s="71"/>
      <c r="P97" s="71"/>
      <c r="Q97" s="128"/>
      <c r="R97" s="71"/>
      <c r="S97" s="128"/>
      <c r="T97" s="71"/>
      <c r="U97" s="128"/>
      <c r="V97" s="71"/>
    </row>
    <row r="98" spans="1:22" ht="56.25">
      <c r="A98" s="141"/>
      <c r="B98" s="322"/>
      <c r="C98" s="61"/>
      <c r="D98" s="88"/>
      <c r="E98" s="281"/>
      <c r="F98" s="77" t="s">
        <v>41</v>
      </c>
      <c r="G98" s="142">
        <f>H98+I98+J98+K98+L98+M98</f>
        <v>6180751.3200000003</v>
      </c>
      <c r="H98" s="143"/>
      <c r="I98" s="160">
        <v>1099983.95</v>
      </c>
      <c r="J98" s="144">
        <v>1286973.3700000001</v>
      </c>
      <c r="K98" s="143">
        <v>1264598</v>
      </c>
      <c r="L98" s="147">
        <v>1264598</v>
      </c>
      <c r="M98" s="147">
        <v>1264598</v>
      </c>
      <c r="N98" s="61"/>
      <c r="O98" s="88"/>
      <c r="P98" s="88"/>
      <c r="Q98" s="131"/>
      <c r="R98" s="88"/>
      <c r="S98" s="131"/>
      <c r="T98" s="88"/>
      <c r="U98" s="131"/>
      <c r="V98" s="88"/>
    </row>
    <row r="99" spans="1:22" ht="33.75">
      <c r="A99" s="146"/>
      <c r="B99" s="323"/>
      <c r="C99" s="94"/>
      <c r="D99" s="91"/>
      <c r="E99" s="282"/>
      <c r="F99" s="82" t="s">
        <v>42</v>
      </c>
      <c r="G99" s="143">
        <f>H99+I99+J99+K99+L99+M99</f>
        <v>0</v>
      </c>
      <c r="H99" s="85"/>
      <c r="I99" s="143"/>
      <c r="J99" s="144"/>
      <c r="K99" s="143"/>
      <c r="L99" s="85"/>
      <c r="M99" s="85">
        <v>0</v>
      </c>
      <c r="N99" s="61"/>
      <c r="O99" s="88"/>
      <c r="P99" s="88"/>
      <c r="Q99" s="131"/>
      <c r="R99" s="88"/>
      <c r="S99" s="131"/>
      <c r="T99" s="88"/>
      <c r="U99" s="131"/>
      <c r="V99" s="88"/>
    </row>
    <row r="100" spans="1:22">
      <c r="A100" s="156" t="s">
        <v>155</v>
      </c>
      <c r="B100" s="321" t="s">
        <v>215</v>
      </c>
      <c r="C100" s="114">
        <v>2021</v>
      </c>
      <c r="D100" s="111">
        <v>2026</v>
      </c>
      <c r="E100" s="140"/>
      <c r="F100" s="79" t="s">
        <v>9</v>
      </c>
      <c r="G100" s="143">
        <f t="shared" ref="G100:G102" si="32">H100+I100+J100+K100+L100+M100</f>
        <v>37573825.990000002</v>
      </c>
      <c r="H100" s="143">
        <f>H101+H102</f>
        <v>12487482</v>
      </c>
      <c r="I100" s="143">
        <f t="shared" ref="I100:M100" si="33">I101+I102</f>
        <v>12756996</v>
      </c>
      <c r="J100" s="144">
        <f t="shared" si="33"/>
        <v>12329347.99</v>
      </c>
      <c r="K100" s="143">
        <f t="shared" si="33"/>
        <v>0</v>
      </c>
      <c r="L100" s="143">
        <f t="shared" si="33"/>
        <v>0</v>
      </c>
      <c r="M100" s="147">
        <f t="shared" si="33"/>
        <v>0</v>
      </c>
      <c r="N100" s="316" t="s">
        <v>292</v>
      </c>
      <c r="O100" s="62" t="s">
        <v>22</v>
      </c>
      <c r="P100" s="71"/>
      <c r="Q100" s="71"/>
      <c r="R100" s="128"/>
      <c r="S100" s="71"/>
      <c r="T100" s="128">
        <v>100</v>
      </c>
      <c r="U100" s="71">
        <v>100</v>
      </c>
      <c r="V100" s="140">
        <v>100</v>
      </c>
    </row>
    <row r="101" spans="1:22" ht="56.25">
      <c r="A101" s="157"/>
      <c r="B101" s="322"/>
      <c r="C101" s="61"/>
      <c r="D101" s="88"/>
      <c r="E101" s="145"/>
      <c r="F101" s="77" t="s">
        <v>41</v>
      </c>
      <c r="G101" s="142">
        <f t="shared" si="32"/>
        <v>0</v>
      </c>
      <c r="H101" s="143"/>
      <c r="I101" s="143"/>
      <c r="J101" s="144"/>
      <c r="K101" s="143"/>
      <c r="L101" s="143"/>
      <c r="M101" s="147"/>
      <c r="N101" s="317"/>
      <c r="O101" s="61"/>
      <c r="P101" s="88"/>
      <c r="Q101" s="88"/>
      <c r="R101" s="131"/>
      <c r="S101" s="88"/>
      <c r="T101" s="131"/>
      <c r="U101" s="88"/>
      <c r="V101" s="145"/>
    </row>
    <row r="102" spans="1:22" ht="33.75">
      <c r="A102" s="158"/>
      <c r="B102" s="323"/>
      <c r="C102" s="94"/>
      <c r="D102" s="91"/>
      <c r="E102" s="75"/>
      <c r="F102" s="77" t="s">
        <v>42</v>
      </c>
      <c r="G102" s="143">
        <f t="shared" si="32"/>
        <v>37573825.990000002</v>
      </c>
      <c r="H102" s="143">
        <v>12487482</v>
      </c>
      <c r="I102" s="143">
        <v>12756996</v>
      </c>
      <c r="J102" s="144">
        <v>12329347.99</v>
      </c>
      <c r="K102" s="143"/>
      <c r="L102" s="143"/>
      <c r="M102" s="148"/>
      <c r="N102" s="318"/>
      <c r="O102" s="94"/>
      <c r="P102" s="91"/>
      <c r="Q102" s="91"/>
      <c r="R102" s="134"/>
      <c r="S102" s="91"/>
      <c r="T102" s="134"/>
      <c r="U102" s="91"/>
      <c r="V102" s="75"/>
    </row>
    <row r="103" spans="1:22">
      <c r="A103" s="161" t="s">
        <v>156</v>
      </c>
      <c r="B103" s="348" t="s">
        <v>195</v>
      </c>
      <c r="C103" s="121">
        <v>2021</v>
      </c>
      <c r="D103" s="112">
        <v>2026</v>
      </c>
      <c r="E103" s="281" t="s">
        <v>125</v>
      </c>
      <c r="F103" s="75" t="s">
        <v>9</v>
      </c>
      <c r="G103" s="142">
        <f>H103+I103+J103+K103+L103+M103</f>
        <v>1161493.54</v>
      </c>
      <c r="H103" s="91">
        <f>H104+H105</f>
        <v>0</v>
      </c>
      <c r="I103" s="142">
        <f>I104+I105</f>
        <v>1161493.54</v>
      </c>
      <c r="J103" s="136">
        <f>J104+J105</f>
        <v>0</v>
      </c>
      <c r="K103" s="142">
        <f t="shared" ref="K103:M103" si="34">K104+K105</f>
        <v>0</v>
      </c>
      <c r="L103" s="142">
        <f t="shared" si="34"/>
        <v>0</v>
      </c>
      <c r="M103" s="142">
        <f t="shared" si="34"/>
        <v>0</v>
      </c>
      <c r="N103" s="308" t="s">
        <v>177</v>
      </c>
      <c r="O103" s="61"/>
      <c r="P103" s="88"/>
      <c r="Q103" s="131"/>
      <c r="R103" s="88"/>
      <c r="S103" s="131"/>
      <c r="T103" s="88"/>
      <c r="U103" s="131"/>
      <c r="V103" s="88"/>
    </row>
    <row r="104" spans="1:22" ht="56.25">
      <c r="A104" s="162"/>
      <c r="B104" s="348"/>
      <c r="C104" s="61"/>
      <c r="D104" s="88"/>
      <c r="E104" s="281"/>
      <c r="F104" s="77" t="s">
        <v>41</v>
      </c>
      <c r="G104" s="142">
        <f>H104+I104+J104+K104+L104+M104</f>
        <v>23229.87</v>
      </c>
      <c r="H104" s="142"/>
      <c r="I104" s="143">
        <v>23229.87</v>
      </c>
      <c r="J104" s="144"/>
      <c r="K104" s="143"/>
      <c r="L104" s="143"/>
      <c r="M104" s="143"/>
      <c r="N104" s="308"/>
      <c r="O104" s="61"/>
      <c r="P104" s="88"/>
      <c r="Q104" s="131"/>
      <c r="R104" s="88"/>
      <c r="S104" s="131"/>
      <c r="T104" s="88"/>
      <c r="U104" s="131"/>
      <c r="V104" s="88"/>
    </row>
    <row r="105" spans="1:22" ht="33.75">
      <c r="A105" s="163"/>
      <c r="B105" s="349"/>
      <c r="C105" s="94"/>
      <c r="D105" s="91"/>
      <c r="E105" s="282"/>
      <c r="F105" s="77" t="s">
        <v>42</v>
      </c>
      <c r="G105" s="142">
        <f t="shared" ref="G105" si="35">H105+I105+J105+K105+L105+M105</f>
        <v>1138263.67</v>
      </c>
      <c r="H105" s="91"/>
      <c r="I105" s="142">
        <v>1138263.67</v>
      </c>
      <c r="J105" s="136"/>
      <c r="K105" s="142"/>
      <c r="L105" s="91"/>
      <c r="M105" s="94"/>
      <c r="N105" s="309"/>
      <c r="O105" s="94"/>
      <c r="P105" s="91"/>
      <c r="Q105" s="134"/>
      <c r="R105" s="91"/>
      <c r="S105" s="134"/>
      <c r="T105" s="91"/>
      <c r="U105" s="134"/>
      <c r="V105" s="91"/>
    </row>
    <row r="106" spans="1:22">
      <c r="A106" s="126" t="s">
        <v>157</v>
      </c>
      <c r="B106" s="321" t="s">
        <v>196</v>
      </c>
      <c r="C106" s="114">
        <v>2021</v>
      </c>
      <c r="D106" s="111">
        <v>2026</v>
      </c>
      <c r="E106" s="280" t="s">
        <v>125</v>
      </c>
      <c r="F106" s="79" t="s">
        <v>9</v>
      </c>
      <c r="G106" s="143">
        <f>H106+I106+J106+K106+L106+M106</f>
        <v>62695.94</v>
      </c>
      <c r="H106" s="129">
        <f>H107+H108</f>
        <v>0</v>
      </c>
      <c r="I106" s="150">
        <f>I107+I108</f>
        <v>24049</v>
      </c>
      <c r="J106" s="130">
        <f t="shared" ref="J106:M106" si="36">J107+J108</f>
        <v>38646.94</v>
      </c>
      <c r="K106" s="150">
        <f t="shared" si="36"/>
        <v>0</v>
      </c>
      <c r="L106" s="150">
        <f t="shared" si="36"/>
        <v>0</v>
      </c>
      <c r="M106" s="150">
        <f t="shared" si="36"/>
        <v>0</v>
      </c>
      <c r="N106" s="307" t="s">
        <v>189</v>
      </c>
      <c r="O106" s="62" t="s">
        <v>22</v>
      </c>
      <c r="P106" s="71">
        <f>Q106+R106+S106+T106+U106+V106</f>
        <v>100</v>
      </c>
      <c r="Q106" s="71"/>
      <c r="R106" s="128">
        <v>100</v>
      </c>
      <c r="S106" s="71"/>
      <c r="T106" s="128"/>
      <c r="U106" s="71"/>
      <c r="V106" s="140"/>
    </row>
    <row r="107" spans="1:22" ht="56.25">
      <c r="A107" s="141"/>
      <c r="B107" s="322"/>
      <c r="C107" s="61"/>
      <c r="D107" s="88"/>
      <c r="E107" s="281"/>
      <c r="F107" s="77" t="s">
        <v>41</v>
      </c>
      <c r="G107" s="143">
        <f t="shared" ref="G107:G108" si="37">H107+I107+J107+K107+L107+M107</f>
        <v>1253.6399999999999</v>
      </c>
      <c r="H107" s="129">
        <v>0</v>
      </c>
      <c r="I107" s="150">
        <v>480.98</v>
      </c>
      <c r="J107" s="151">
        <v>772.66</v>
      </c>
      <c r="K107" s="150"/>
      <c r="L107" s="129"/>
      <c r="M107" s="152"/>
      <c r="N107" s="308"/>
      <c r="O107" s="61"/>
      <c r="P107" s="88"/>
      <c r="Q107" s="88"/>
      <c r="R107" s="131"/>
      <c r="S107" s="88"/>
      <c r="T107" s="131"/>
      <c r="U107" s="88"/>
      <c r="V107" s="145"/>
    </row>
    <row r="108" spans="1:22" ht="33.75">
      <c r="A108" s="146"/>
      <c r="B108" s="323"/>
      <c r="C108" s="94"/>
      <c r="D108" s="91"/>
      <c r="E108" s="282"/>
      <c r="F108" s="77" t="s">
        <v>42</v>
      </c>
      <c r="G108" s="143">
        <f t="shared" si="37"/>
        <v>61442.3</v>
      </c>
      <c r="H108" s="143">
        <v>0</v>
      </c>
      <c r="I108" s="143">
        <v>23568.02</v>
      </c>
      <c r="J108" s="144">
        <v>37874.28</v>
      </c>
      <c r="K108" s="143"/>
      <c r="L108" s="143"/>
      <c r="M108" s="143"/>
      <c r="N108" s="309"/>
      <c r="O108" s="94"/>
      <c r="P108" s="91"/>
      <c r="Q108" s="91"/>
      <c r="R108" s="134"/>
      <c r="S108" s="91"/>
      <c r="T108" s="134"/>
      <c r="U108" s="91"/>
      <c r="V108" s="75"/>
    </row>
    <row r="109" spans="1:22">
      <c r="A109" s="157" t="s">
        <v>176</v>
      </c>
      <c r="B109" s="321" t="s">
        <v>197</v>
      </c>
      <c r="C109" s="114">
        <v>2021</v>
      </c>
      <c r="D109" s="111">
        <v>2026</v>
      </c>
      <c r="E109" s="280" t="s">
        <v>125</v>
      </c>
      <c r="F109" s="79" t="s">
        <v>9</v>
      </c>
      <c r="G109" s="142">
        <f>H109+I109+J109+K109+L109+M109</f>
        <v>495.67</v>
      </c>
      <c r="H109" s="91"/>
      <c r="I109" s="142">
        <f>I110+I111</f>
        <v>495.67</v>
      </c>
      <c r="J109" s="136"/>
      <c r="K109" s="142"/>
      <c r="L109" s="142"/>
      <c r="M109" s="142"/>
      <c r="N109" s="116"/>
      <c r="O109" s="61"/>
      <c r="P109" s="88"/>
      <c r="Q109" s="131"/>
      <c r="R109" s="71"/>
      <c r="S109" s="131"/>
      <c r="T109" s="71"/>
      <c r="U109" s="131"/>
      <c r="V109" s="71"/>
    </row>
    <row r="110" spans="1:22" ht="56.25">
      <c r="A110" s="88"/>
      <c r="B110" s="322"/>
      <c r="C110" s="61"/>
      <c r="D110" s="88"/>
      <c r="E110" s="281"/>
      <c r="F110" s="77" t="s">
        <v>41</v>
      </c>
      <c r="G110" s="142">
        <f>H110+I110+J110+K110+L110+M110</f>
        <v>495.67</v>
      </c>
      <c r="H110" s="142"/>
      <c r="I110" s="143">
        <v>495.67</v>
      </c>
      <c r="J110" s="144"/>
      <c r="K110" s="143"/>
      <c r="L110" s="143"/>
      <c r="M110" s="143"/>
      <c r="N110" s="116"/>
      <c r="O110" s="61"/>
      <c r="P110" s="88"/>
      <c r="Q110" s="131"/>
      <c r="R110" s="88"/>
      <c r="S110" s="131"/>
      <c r="T110" s="88"/>
      <c r="U110" s="131"/>
      <c r="V110" s="88"/>
    </row>
    <row r="111" spans="1:22" ht="33.75">
      <c r="A111" s="162"/>
      <c r="B111" s="323"/>
      <c r="C111" s="94"/>
      <c r="D111" s="91"/>
      <c r="E111" s="282"/>
      <c r="F111" s="77" t="s">
        <v>42</v>
      </c>
      <c r="G111" s="142">
        <f t="shared" ref="G111" si="38">H111+I111+J111+K111+L111+M111</f>
        <v>0</v>
      </c>
      <c r="H111" s="91"/>
      <c r="I111" s="142"/>
      <c r="J111" s="136"/>
      <c r="K111" s="142"/>
      <c r="L111" s="91"/>
      <c r="M111" s="94"/>
      <c r="N111" s="116"/>
      <c r="O111" s="61"/>
      <c r="P111" s="88"/>
      <c r="Q111" s="131"/>
      <c r="R111" s="91"/>
      <c r="S111" s="131"/>
      <c r="T111" s="91"/>
      <c r="U111" s="131"/>
      <c r="V111" s="91"/>
    </row>
    <row r="112" spans="1:22">
      <c r="A112" s="156" t="s">
        <v>179</v>
      </c>
      <c r="B112" s="321" t="s">
        <v>198</v>
      </c>
      <c r="C112" s="114">
        <v>2021</v>
      </c>
      <c r="D112" s="111">
        <v>2026</v>
      </c>
      <c r="E112" s="280" t="s">
        <v>125</v>
      </c>
      <c r="F112" s="79" t="s">
        <v>9</v>
      </c>
      <c r="G112" s="142">
        <f>H112+I112+J112+K112+L112+M112</f>
        <v>241920</v>
      </c>
      <c r="H112" s="91">
        <f>H113+H114</f>
        <v>241920</v>
      </c>
      <c r="I112" s="142"/>
      <c r="J112" s="136"/>
      <c r="K112" s="142"/>
      <c r="L112" s="91"/>
      <c r="M112" s="94"/>
      <c r="N112" s="117"/>
      <c r="O112" s="71"/>
      <c r="P112" s="62"/>
      <c r="Q112" s="71"/>
      <c r="R112" s="128"/>
      <c r="S112" s="71"/>
      <c r="T112" s="128"/>
      <c r="U112" s="71"/>
      <c r="V112" s="140"/>
    </row>
    <row r="113" spans="1:22" ht="56.25">
      <c r="A113" s="88"/>
      <c r="B113" s="322"/>
      <c r="C113" s="61"/>
      <c r="D113" s="88"/>
      <c r="E113" s="281"/>
      <c r="F113" s="77" t="s">
        <v>41</v>
      </c>
      <c r="G113" s="142">
        <f>H113+I113+J113+K113+L113+M113</f>
        <v>241920</v>
      </c>
      <c r="H113" s="142">
        <v>241920</v>
      </c>
      <c r="I113" s="142"/>
      <c r="J113" s="136"/>
      <c r="K113" s="142"/>
      <c r="L113" s="91"/>
      <c r="M113" s="94"/>
      <c r="N113" s="118"/>
      <c r="O113" s="88"/>
      <c r="P113" s="61"/>
      <c r="Q113" s="88"/>
      <c r="R113" s="131"/>
      <c r="S113" s="88"/>
      <c r="T113" s="131"/>
      <c r="U113" s="88"/>
      <c r="V113" s="145"/>
    </row>
    <row r="114" spans="1:22" ht="33.75">
      <c r="A114" s="88"/>
      <c r="B114" s="323"/>
      <c r="C114" s="94"/>
      <c r="D114" s="91"/>
      <c r="E114" s="282"/>
      <c r="F114" s="77" t="s">
        <v>42</v>
      </c>
      <c r="G114" s="142">
        <f t="shared" ref="G114" si="39">H114+I114+J114+K114+L114+M114</f>
        <v>0</v>
      </c>
      <c r="H114" s="91"/>
      <c r="I114" s="142"/>
      <c r="J114" s="136"/>
      <c r="K114" s="142"/>
      <c r="L114" s="91"/>
      <c r="M114" s="94"/>
      <c r="N114" s="118"/>
      <c r="O114" s="88"/>
      <c r="P114" s="61"/>
      <c r="Q114" s="88"/>
      <c r="R114" s="131"/>
      <c r="S114" s="88"/>
      <c r="T114" s="131"/>
      <c r="U114" s="88"/>
      <c r="V114" s="145"/>
    </row>
    <row r="115" spans="1:22">
      <c r="A115" s="156" t="s">
        <v>185</v>
      </c>
      <c r="B115" s="345" t="s">
        <v>199</v>
      </c>
      <c r="C115" s="114">
        <v>2021</v>
      </c>
      <c r="D115" s="111">
        <v>2026</v>
      </c>
      <c r="E115" s="280" t="s">
        <v>125</v>
      </c>
      <c r="F115" s="79" t="s">
        <v>9</v>
      </c>
      <c r="G115" s="142">
        <f>H115+I115+J115+K115+L115+M115</f>
        <v>234780</v>
      </c>
      <c r="H115" s="91">
        <f>H116+H117</f>
        <v>234780</v>
      </c>
      <c r="I115" s="142"/>
      <c r="J115" s="136"/>
      <c r="K115" s="142"/>
      <c r="L115" s="91"/>
      <c r="M115" s="94"/>
      <c r="N115" s="117"/>
      <c r="O115" s="71"/>
      <c r="P115" s="62"/>
      <c r="Q115" s="71"/>
      <c r="R115" s="128"/>
      <c r="S115" s="71"/>
      <c r="T115" s="128"/>
      <c r="U115" s="71"/>
      <c r="V115" s="140"/>
    </row>
    <row r="116" spans="1:22" ht="56.25">
      <c r="A116" s="88"/>
      <c r="B116" s="346"/>
      <c r="C116" s="61"/>
      <c r="D116" s="88"/>
      <c r="E116" s="281"/>
      <c r="F116" s="77" t="s">
        <v>41</v>
      </c>
      <c r="G116" s="142">
        <f>H116+I116+J116+K116+L116+M116</f>
        <v>234780</v>
      </c>
      <c r="H116" s="142">
        <v>234780</v>
      </c>
      <c r="I116" s="142"/>
      <c r="J116" s="136"/>
      <c r="K116" s="142"/>
      <c r="L116" s="91"/>
      <c r="M116" s="94"/>
      <c r="N116" s="118"/>
      <c r="O116" s="88"/>
      <c r="P116" s="61"/>
      <c r="Q116" s="88"/>
      <c r="R116" s="131"/>
      <c r="S116" s="88"/>
      <c r="T116" s="131"/>
      <c r="U116" s="88"/>
      <c r="V116" s="145"/>
    </row>
    <row r="117" spans="1:22" ht="33.75">
      <c r="A117" s="91"/>
      <c r="B117" s="347"/>
      <c r="C117" s="94"/>
      <c r="D117" s="91"/>
      <c r="E117" s="282"/>
      <c r="F117" s="77" t="s">
        <v>42</v>
      </c>
      <c r="G117" s="142">
        <f t="shared" ref="G117" si="40">H117+I117+J117+K117+L117+M117</f>
        <v>0</v>
      </c>
      <c r="H117" s="91"/>
      <c r="I117" s="142"/>
      <c r="J117" s="136"/>
      <c r="K117" s="142"/>
      <c r="L117" s="91"/>
      <c r="M117" s="94"/>
      <c r="N117" s="119"/>
      <c r="O117" s="91"/>
      <c r="P117" s="94"/>
      <c r="Q117" s="91"/>
      <c r="R117" s="134"/>
      <c r="S117" s="91"/>
      <c r="T117" s="134"/>
      <c r="U117" s="91"/>
      <c r="V117" s="75"/>
    </row>
    <row r="118" spans="1:22">
      <c r="A118" s="157" t="s">
        <v>192</v>
      </c>
      <c r="B118" s="321" t="s">
        <v>158</v>
      </c>
      <c r="C118" s="114">
        <v>2021</v>
      </c>
      <c r="D118" s="111">
        <v>2026</v>
      </c>
      <c r="E118" s="280" t="s">
        <v>125</v>
      </c>
      <c r="F118" s="79" t="s">
        <v>9</v>
      </c>
      <c r="G118" s="142">
        <f>H118+I118+J118+K118+L118+M118</f>
        <v>649780.73</v>
      </c>
      <c r="H118" s="91">
        <f>H119+H120</f>
        <v>227430.73</v>
      </c>
      <c r="I118" s="142">
        <f>I119</f>
        <v>422350</v>
      </c>
      <c r="J118" s="136">
        <f t="shared" ref="J118:M118" si="41">J119</f>
        <v>0</v>
      </c>
      <c r="K118" s="142">
        <f t="shared" si="41"/>
        <v>0</v>
      </c>
      <c r="L118" s="142">
        <f t="shared" si="41"/>
        <v>0</v>
      </c>
      <c r="M118" s="142">
        <f t="shared" si="41"/>
        <v>0</v>
      </c>
      <c r="N118" s="117"/>
      <c r="O118" s="71"/>
      <c r="P118" s="62"/>
      <c r="Q118" s="71"/>
      <c r="R118" s="128"/>
      <c r="S118" s="71"/>
      <c r="T118" s="128"/>
      <c r="U118" s="71"/>
      <c r="V118" s="140"/>
    </row>
    <row r="119" spans="1:22" ht="56.25">
      <c r="A119" s="88"/>
      <c r="B119" s="322"/>
      <c r="C119" s="61"/>
      <c r="D119" s="88"/>
      <c r="E119" s="281"/>
      <c r="F119" s="77" t="s">
        <v>41</v>
      </c>
      <c r="G119" s="142">
        <f>H119+I119+J119+K119+L119+M119</f>
        <v>649780.73</v>
      </c>
      <c r="H119" s="142">
        <v>227430.73</v>
      </c>
      <c r="I119" s="143">
        <v>422350</v>
      </c>
      <c r="J119" s="144"/>
      <c r="K119" s="143"/>
      <c r="L119" s="143"/>
      <c r="M119" s="143"/>
      <c r="N119" s="118"/>
      <c r="O119" s="88"/>
      <c r="P119" s="61"/>
      <c r="Q119" s="88"/>
      <c r="R119" s="131"/>
      <c r="S119" s="88"/>
      <c r="T119" s="131"/>
      <c r="U119" s="88"/>
      <c r="V119" s="145"/>
    </row>
    <row r="120" spans="1:22" ht="33.75">
      <c r="A120" s="162"/>
      <c r="B120" s="323"/>
      <c r="C120" s="94"/>
      <c r="D120" s="91"/>
      <c r="E120" s="282"/>
      <c r="F120" s="77" t="s">
        <v>42</v>
      </c>
      <c r="G120" s="142">
        <f t="shared" ref="G120" si="42">H120+I120+J120+K120+L120+M120</f>
        <v>0</v>
      </c>
      <c r="H120" s="91"/>
      <c r="I120" s="142"/>
      <c r="J120" s="136"/>
      <c r="K120" s="142"/>
      <c r="L120" s="91"/>
      <c r="M120" s="94"/>
      <c r="N120" s="119"/>
      <c r="O120" s="91"/>
      <c r="P120" s="94"/>
      <c r="Q120" s="91"/>
      <c r="R120" s="134"/>
      <c r="S120" s="91"/>
      <c r="T120" s="134"/>
      <c r="U120" s="91"/>
      <c r="V120" s="75"/>
    </row>
    <row r="121" spans="1:22">
      <c r="A121" s="156" t="s">
        <v>193</v>
      </c>
      <c r="B121" s="321" t="s">
        <v>200</v>
      </c>
      <c r="C121" s="114">
        <v>2021</v>
      </c>
      <c r="D121" s="111">
        <v>2026</v>
      </c>
      <c r="E121" s="280" t="s">
        <v>125</v>
      </c>
      <c r="F121" s="79" t="s">
        <v>9</v>
      </c>
      <c r="G121" s="142">
        <f>H121+I121+J121+K121+L121+M121</f>
        <v>0</v>
      </c>
      <c r="H121" s="91"/>
      <c r="I121" s="142">
        <f>I122+I123</f>
        <v>0</v>
      </c>
      <c r="J121" s="136">
        <f t="shared" ref="J121:M121" si="43">J122+J123</f>
        <v>0</v>
      </c>
      <c r="K121" s="142">
        <f t="shared" si="43"/>
        <v>0</v>
      </c>
      <c r="L121" s="142">
        <f t="shared" si="43"/>
        <v>0</v>
      </c>
      <c r="M121" s="142">
        <f t="shared" si="43"/>
        <v>0</v>
      </c>
      <c r="N121" s="116"/>
      <c r="O121" s="61"/>
      <c r="P121" s="88"/>
      <c r="Q121" s="131"/>
      <c r="R121" s="71"/>
      <c r="S121" s="131"/>
      <c r="T121" s="71"/>
      <c r="U121" s="131"/>
      <c r="V121" s="71"/>
    </row>
    <row r="122" spans="1:22" ht="56.25">
      <c r="A122" s="88"/>
      <c r="B122" s="322"/>
      <c r="C122" s="61"/>
      <c r="D122" s="88"/>
      <c r="E122" s="281"/>
      <c r="F122" s="77" t="s">
        <v>41</v>
      </c>
      <c r="G122" s="142">
        <f>H122+I122+J122+K122+L122+M122</f>
        <v>0</v>
      </c>
      <c r="H122" s="142"/>
      <c r="I122" s="143"/>
      <c r="J122" s="144"/>
      <c r="K122" s="143"/>
      <c r="L122" s="143"/>
      <c r="M122" s="143"/>
      <c r="N122" s="116"/>
      <c r="O122" s="61"/>
      <c r="P122" s="88"/>
      <c r="Q122" s="131"/>
      <c r="R122" s="88"/>
      <c r="S122" s="131"/>
      <c r="T122" s="88"/>
      <c r="U122" s="131"/>
      <c r="V122" s="88"/>
    </row>
    <row r="123" spans="1:22" ht="33.75">
      <c r="A123" s="163"/>
      <c r="B123" s="323"/>
      <c r="C123" s="94"/>
      <c r="D123" s="91"/>
      <c r="E123" s="282"/>
      <c r="F123" s="77" t="s">
        <v>42</v>
      </c>
      <c r="G123" s="142">
        <f t="shared" ref="G123" si="44">H123+I123+J123+K123+L123+M123</f>
        <v>0</v>
      </c>
      <c r="H123" s="91"/>
      <c r="I123" s="142"/>
      <c r="J123" s="136"/>
      <c r="K123" s="142"/>
      <c r="L123" s="91"/>
      <c r="M123" s="94"/>
      <c r="N123" s="116"/>
      <c r="O123" s="61"/>
      <c r="P123" s="88"/>
      <c r="Q123" s="131"/>
      <c r="R123" s="91"/>
      <c r="S123" s="131"/>
      <c r="T123" s="91"/>
      <c r="U123" s="131"/>
      <c r="V123" s="91"/>
    </row>
    <row r="124" spans="1:22">
      <c r="A124" s="157" t="s">
        <v>286</v>
      </c>
      <c r="B124" s="342" t="s">
        <v>287</v>
      </c>
      <c r="C124" s="114">
        <v>2021</v>
      </c>
      <c r="D124" s="111">
        <v>2026</v>
      </c>
      <c r="E124" s="280" t="s">
        <v>125</v>
      </c>
      <c r="F124" s="85" t="s">
        <v>9</v>
      </c>
      <c r="G124" s="142">
        <f>G125+G126</f>
        <v>1592191.87</v>
      </c>
      <c r="H124" s="91"/>
      <c r="I124" s="142"/>
      <c r="J124" s="136">
        <f>J125</f>
        <v>1531915.87</v>
      </c>
      <c r="K124" s="136">
        <f t="shared" ref="K124:M124" si="45">K125</f>
        <v>20092</v>
      </c>
      <c r="L124" s="136">
        <f t="shared" si="45"/>
        <v>20092</v>
      </c>
      <c r="M124" s="136">
        <f t="shared" si="45"/>
        <v>20092</v>
      </c>
      <c r="N124" s="116"/>
      <c r="O124" s="61"/>
      <c r="P124" s="88"/>
      <c r="Q124" s="131"/>
      <c r="R124" s="88"/>
      <c r="S124" s="131"/>
      <c r="T124" s="88"/>
      <c r="U124" s="131"/>
      <c r="V124" s="88"/>
    </row>
    <row r="125" spans="1:22" ht="56.25">
      <c r="A125" s="162"/>
      <c r="B125" s="343"/>
      <c r="C125" s="61"/>
      <c r="D125" s="88"/>
      <c r="E125" s="281"/>
      <c r="F125" s="82" t="s">
        <v>41</v>
      </c>
      <c r="G125" s="142">
        <f>H125+I125+J125+K125+L125+M125</f>
        <v>1592191.87</v>
      </c>
      <c r="H125" s="91"/>
      <c r="I125" s="142"/>
      <c r="J125" s="136">
        <v>1531915.87</v>
      </c>
      <c r="K125" s="142">
        <v>20092</v>
      </c>
      <c r="L125" s="142">
        <v>20092</v>
      </c>
      <c r="M125" s="142">
        <v>20092</v>
      </c>
      <c r="N125" s="116"/>
      <c r="O125" s="61"/>
      <c r="P125" s="88"/>
      <c r="Q125" s="131"/>
      <c r="R125" s="88"/>
      <c r="S125" s="131"/>
      <c r="T125" s="88"/>
      <c r="U125" s="131"/>
      <c r="V125" s="88"/>
    </row>
    <row r="126" spans="1:22" ht="33.75">
      <c r="A126" s="162"/>
      <c r="B126" s="344"/>
      <c r="C126" s="61"/>
      <c r="D126" s="88"/>
      <c r="E126" s="282"/>
      <c r="F126" s="82" t="s">
        <v>42</v>
      </c>
      <c r="G126" s="142">
        <f>H126+I126+J126+K126+L126+M126</f>
        <v>0</v>
      </c>
      <c r="H126" s="91"/>
      <c r="I126" s="142"/>
      <c r="J126" s="136"/>
      <c r="K126" s="142"/>
      <c r="L126" s="91"/>
      <c r="M126" s="94"/>
      <c r="N126" s="116"/>
      <c r="O126" s="61"/>
      <c r="P126" s="88"/>
      <c r="Q126" s="131"/>
      <c r="R126" s="88"/>
      <c r="S126" s="131"/>
      <c r="T126" s="88"/>
      <c r="U126" s="131"/>
      <c r="V126" s="88"/>
    </row>
    <row r="127" spans="1:22">
      <c r="A127" s="137" t="s">
        <v>14</v>
      </c>
      <c r="B127" s="339" t="s">
        <v>51</v>
      </c>
      <c r="C127" s="114">
        <v>2021</v>
      </c>
      <c r="D127" s="111">
        <v>2026</v>
      </c>
      <c r="E127" s="280" t="s">
        <v>125</v>
      </c>
      <c r="F127" s="75" t="s">
        <v>9</v>
      </c>
      <c r="G127" s="138">
        <f t="shared" ref="G127:G186" si="46">H127+I127+J127+K127+L127+M127</f>
        <v>177196172.62</v>
      </c>
      <c r="H127" s="138">
        <f>H128+H129</f>
        <v>32850949.189999998</v>
      </c>
      <c r="I127" s="138">
        <f t="shared" ref="I127:M127" si="47">I128+I129</f>
        <v>33722219.75</v>
      </c>
      <c r="J127" s="139">
        <f t="shared" si="47"/>
        <v>61709344.440000005</v>
      </c>
      <c r="K127" s="138">
        <f t="shared" si="47"/>
        <v>16904553.079999998</v>
      </c>
      <c r="L127" s="138">
        <f t="shared" si="47"/>
        <v>16004553.08</v>
      </c>
      <c r="M127" s="138">
        <f t="shared" si="47"/>
        <v>16004553.08</v>
      </c>
      <c r="N127" s="62"/>
      <c r="O127" s="71"/>
      <c r="P127" s="71"/>
      <c r="Q127" s="128"/>
      <c r="R127" s="71"/>
      <c r="S127" s="128"/>
      <c r="T127" s="71"/>
      <c r="U127" s="128"/>
      <c r="V127" s="71"/>
    </row>
    <row r="128" spans="1:22" ht="56.25">
      <c r="A128" s="141"/>
      <c r="B128" s="340"/>
      <c r="C128" s="61"/>
      <c r="D128" s="88"/>
      <c r="E128" s="281"/>
      <c r="F128" s="77" t="s">
        <v>41</v>
      </c>
      <c r="G128" s="142">
        <f t="shared" si="46"/>
        <v>116046275.45999999</v>
      </c>
      <c r="H128" s="143">
        <f>H131+H134</f>
        <v>13718018.08</v>
      </c>
      <c r="I128" s="143">
        <f>I131+I134+I137</f>
        <v>15794548.690000001</v>
      </c>
      <c r="J128" s="144">
        <f>J131+J134+J137+J140</f>
        <v>37620049.450000003</v>
      </c>
      <c r="K128" s="143">
        <f>K131+K134+K137+K140+K143</f>
        <v>16904553.079999998</v>
      </c>
      <c r="L128" s="143">
        <f t="shared" ref="L128:M128" si="48">L131+L134+L137+L140+L143</f>
        <v>16004553.08</v>
      </c>
      <c r="M128" s="143">
        <f t="shared" si="48"/>
        <v>16004553.08</v>
      </c>
      <c r="N128" s="61"/>
      <c r="O128" s="88"/>
      <c r="P128" s="88"/>
      <c r="Q128" s="131"/>
      <c r="R128" s="88"/>
      <c r="S128" s="131"/>
      <c r="T128" s="88"/>
      <c r="U128" s="131"/>
      <c r="V128" s="88"/>
    </row>
    <row r="129" spans="1:22" ht="33.75">
      <c r="A129" s="146"/>
      <c r="B129" s="341"/>
      <c r="C129" s="94"/>
      <c r="D129" s="91"/>
      <c r="E129" s="282"/>
      <c r="F129" s="77" t="s">
        <v>42</v>
      </c>
      <c r="G129" s="142">
        <f t="shared" si="46"/>
        <v>61149897.160000004</v>
      </c>
      <c r="H129" s="143">
        <f>H132+H135</f>
        <v>19132931.109999999</v>
      </c>
      <c r="I129" s="143">
        <f t="shared" ref="I129" si="49">I132+I135</f>
        <v>17927671.059999999</v>
      </c>
      <c r="J129" s="144">
        <f>J132+J135+J138+J141</f>
        <v>24089294.990000002</v>
      </c>
      <c r="K129" s="143">
        <f t="shared" ref="K129:M129" si="50">K132+K135+K138+K141</f>
        <v>0</v>
      </c>
      <c r="L129" s="143">
        <f t="shared" si="50"/>
        <v>0</v>
      </c>
      <c r="M129" s="143">
        <f t="shared" si="50"/>
        <v>0</v>
      </c>
      <c r="N129" s="94"/>
      <c r="O129" s="91"/>
      <c r="P129" s="91"/>
      <c r="Q129" s="134"/>
      <c r="R129" s="91"/>
      <c r="S129" s="134"/>
      <c r="T129" s="91"/>
      <c r="U129" s="134"/>
      <c r="V129" s="91"/>
    </row>
    <row r="130" spans="1:22">
      <c r="A130" s="126" t="s">
        <v>15</v>
      </c>
      <c r="B130" s="304" t="s">
        <v>165</v>
      </c>
      <c r="C130" s="114">
        <v>2021</v>
      </c>
      <c r="D130" s="111">
        <v>2026</v>
      </c>
      <c r="E130" s="280" t="s">
        <v>125</v>
      </c>
      <c r="F130" s="79" t="s">
        <v>9</v>
      </c>
      <c r="G130" s="142">
        <f t="shared" si="46"/>
        <v>63550988.199999988</v>
      </c>
      <c r="H130" s="143">
        <f>H131+H132</f>
        <v>6569450.0899999999</v>
      </c>
      <c r="I130" s="143">
        <f t="shared" ref="I130:M130" si="51">I131+I132</f>
        <v>7779217.54</v>
      </c>
      <c r="J130" s="144">
        <f t="shared" si="51"/>
        <v>27489340.329999998</v>
      </c>
      <c r="K130" s="143">
        <f t="shared" si="51"/>
        <v>7837660.0800000001</v>
      </c>
      <c r="L130" s="143">
        <f t="shared" si="51"/>
        <v>6937660.0800000001</v>
      </c>
      <c r="M130" s="143">
        <f t="shared" si="51"/>
        <v>6937660.0800000001</v>
      </c>
      <c r="N130" s="308" t="s">
        <v>68</v>
      </c>
      <c r="O130" s="61" t="s">
        <v>22</v>
      </c>
      <c r="P130" s="164">
        <f>(Q130+R130+S130+T130+U130+V130)/6</f>
        <v>77.666666666666671</v>
      </c>
      <c r="Q130" s="88">
        <v>76</v>
      </c>
      <c r="R130" s="131">
        <v>77</v>
      </c>
      <c r="S130" s="88">
        <v>77</v>
      </c>
      <c r="T130" s="131">
        <v>77</v>
      </c>
      <c r="U130" s="88">
        <v>79</v>
      </c>
      <c r="V130" s="145">
        <v>80</v>
      </c>
    </row>
    <row r="131" spans="1:22" ht="56.25">
      <c r="A131" s="141"/>
      <c r="B131" s="305"/>
      <c r="C131" s="61"/>
      <c r="D131" s="88"/>
      <c r="E131" s="281"/>
      <c r="F131" s="77" t="s">
        <v>41</v>
      </c>
      <c r="G131" s="142">
        <f t="shared" si="46"/>
        <v>63550988.199999988</v>
      </c>
      <c r="H131" s="143">
        <v>6569450.0899999999</v>
      </c>
      <c r="I131" s="143">
        <v>7779217.54</v>
      </c>
      <c r="J131" s="144">
        <v>27489340.329999998</v>
      </c>
      <c r="K131" s="143">
        <v>7837660.0800000001</v>
      </c>
      <c r="L131" s="143">
        <v>6937660.0800000001</v>
      </c>
      <c r="M131" s="143">
        <v>6937660.0800000001</v>
      </c>
      <c r="N131" s="308"/>
      <c r="O131" s="61"/>
      <c r="P131" s="61"/>
      <c r="Q131" s="88"/>
      <c r="R131" s="131"/>
      <c r="S131" s="88"/>
      <c r="T131" s="131"/>
      <c r="U131" s="88"/>
      <c r="V131" s="145"/>
    </row>
    <row r="132" spans="1:22" ht="33.75">
      <c r="A132" s="146"/>
      <c r="B132" s="306"/>
      <c r="C132" s="94"/>
      <c r="D132" s="91"/>
      <c r="E132" s="282"/>
      <c r="F132" s="77" t="s">
        <v>42</v>
      </c>
      <c r="G132" s="142">
        <f t="shared" si="46"/>
        <v>0</v>
      </c>
      <c r="H132" s="85"/>
      <c r="I132" s="143"/>
      <c r="J132" s="144"/>
      <c r="K132" s="143"/>
      <c r="L132" s="85"/>
      <c r="M132" s="85"/>
      <c r="N132" s="309"/>
      <c r="O132" s="61"/>
      <c r="P132" s="61"/>
      <c r="Q132" s="88"/>
      <c r="R132" s="131"/>
      <c r="S132" s="88"/>
      <c r="T132" s="131"/>
      <c r="U132" s="88"/>
      <c r="V132" s="145"/>
    </row>
    <row r="133" spans="1:22">
      <c r="A133" s="126" t="s">
        <v>122</v>
      </c>
      <c r="B133" s="304" t="s">
        <v>52</v>
      </c>
      <c r="C133" s="114">
        <v>2021</v>
      </c>
      <c r="D133" s="111">
        <v>2026</v>
      </c>
      <c r="E133" s="280" t="s">
        <v>125</v>
      </c>
      <c r="F133" s="79" t="s">
        <v>9</v>
      </c>
      <c r="G133" s="143">
        <f t="shared" si="46"/>
        <v>104682133.40000001</v>
      </c>
      <c r="H133" s="143">
        <f>H134+H135</f>
        <v>26281499.100000001</v>
      </c>
      <c r="I133" s="143">
        <f t="shared" ref="I133:M133" si="52">I134+I135</f>
        <v>25934002.210000001</v>
      </c>
      <c r="J133" s="144">
        <f t="shared" si="52"/>
        <v>25342453.09</v>
      </c>
      <c r="K133" s="143">
        <f t="shared" si="52"/>
        <v>9041393</v>
      </c>
      <c r="L133" s="143">
        <f t="shared" si="52"/>
        <v>9041393</v>
      </c>
      <c r="M133" s="143">
        <f t="shared" si="52"/>
        <v>9041393</v>
      </c>
      <c r="N133" s="316" t="s">
        <v>145</v>
      </c>
      <c r="O133" s="62" t="s">
        <v>22</v>
      </c>
      <c r="P133" s="62">
        <v>100</v>
      </c>
      <c r="Q133" s="62">
        <v>100</v>
      </c>
      <c r="R133" s="62">
        <v>100</v>
      </c>
      <c r="S133" s="62">
        <v>100</v>
      </c>
      <c r="T133" s="62">
        <v>100</v>
      </c>
      <c r="U133" s="62">
        <v>100</v>
      </c>
      <c r="V133" s="71">
        <v>100</v>
      </c>
    </row>
    <row r="134" spans="1:22" ht="56.25">
      <c r="A134" s="141"/>
      <c r="B134" s="305"/>
      <c r="C134" s="61"/>
      <c r="D134" s="88"/>
      <c r="E134" s="281"/>
      <c r="F134" s="77" t="s">
        <v>41</v>
      </c>
      <c r="G134" s="142">
        <f t="shared" si="46"/>
        <v>52232236.240000002</v>
      </c>
      <c r="H134" s="143">
        <v>7148567.9900000002</v>
      </c>
      <c r="I134" s="143">
        <v>8006331.1500000004</v>
      </c>
      <c r="J134" s="144">
        <v>9953158.0999999996</v>
      </c>
      <c r="K134" s="143">
        <v>9041393</v>
      </c>
      <c r="L134" s="143">
        <v>9041393</v>
      </c>
      <c r="M134" s="143">
        <v>9041393</v>
      </c>
      <c r="N134" s="317"/>
      <c r="O134" s="61"/>
      <c r="P134" s="61"/>
      <c r="Q134" s="88"/>
      <c r="R134" s="131"/>
      <c r="S134" s="88"/>
      <c r="T134" s="131"/>
      <c r="U134" s="88"/>
      <c r="V134" s="88"/>
    </row>
    <row r="135" spans="1:22" ht="33.75">
      <c r="A135" s="146"/>
      <c r="B135" s="306"/>
      <c r="C135" s="94"/>
      <c r="D135" s="91"/>
      <c r="E135" s="282"/>
      <c r="F135" s="77" t="s">
        <v>42</v>
      </c>
      <c r="G135" s="142">
        <f t="shared" si="46"/>
        <v>52449897.160000004</v>
      </c>
      <c r="H135" s="143">
        <v>19132931.109999999</v>
      </c>
      <c r="I135" s="143">
        <v>17927671.059999999</v>
      </c>
      <c r="J135" s="144">
        <v>15389294.99</v>
      </c>
      <c r="K135" s="143"/>
      <c r="L135" s="85"/>
      <c r="M135" s="85"/>
      <c r="N135" s="318"/>
      <c r="O135" s="94"/>
      <c r="P135" s="94"/>
      <c r="Q135" s="91"/>
      <c r="R135" s="134"/>
      <c r="S135" s="91"/>
      <c r="T135" s="134"/>
      <c r="U135" s="91"/>
      <c r="V135" s="91"/>
    </row>
    <row r="136" spans="1:22">
      <c r="A136" s="126" t="s">
        <v>190</v>
      </c>
      <c r="B136" s="304" t="s">
        <v>216</v>
      </c>
      <c r="C136" s="114">
        <v>2021</v>
      </c>
      <c r="D136" s="111">
        <v>2026</v>
      </c>
      <c r="E136" s="280" t="s">
        <v>125</v>
      </c>
      <c r="F136" s="79" t="s">
        <v>9</v>
      </c>
      <c r="G136" s="143">
        <f t="shared" si="46"/>
        <v>9000</v>
      </c>
      <c r="H136" s="143">
        <f>H137+H138</f>
        <v>0</v>
      </c>
      <c r="I136" s="143">
        <f t="shared" ref="I136:M136" si="53">I137+I138</f>
        <v>9000</v>
      </c>
      <c r="J136" s="144">
        <f t="shared" si="53"/>
        <v>0</v>
      </c>
      <c r="K136" s="143">
        <f t="shared" si="53"/>
        <v>0</v>
      </c>
      <c r="L136" s="143">
        <f t="shared" si="53"/>
        <v>0</v>
      </c>
      <c r="M136" s="143">
        <f t="shared" si="53"/>
        <v>0</v>
      </c>
      <c r="N136" s="316"/>
      <c r="O136" s="62" t="s">
        <v>22</v>
      </c>
      <c r="P136" s="62">
        <v>100</v>
      </c>
      <c r="Q136" s="62">
        <v>100</v>
      </c>
      <c r="R136" s="62">
        <v>100</v>
      </c>
      <c r="S136" s="62"/>
      <c r="T136" s="62"/>
      <c r="U136" s="62"/>
      <c r="V136" s="71"/>
    </row>
    <row r="137" spans="1:22" ht="56.25">
      <c r="A137" s="141"/>
      <c r="B137" s="305"/>
      <c r="C137" s="61"/>
      <c r="D137" s="88"/>
      <c r="E137" s="281"/>
      <c r="F137" s="77" t="s">
        <v>41</v>
      </c>
      <c r="G137" s="142">
        <f t="shared" si="46"/>
        <v>9000</v>
      </c>
      <c r="H137" s="143"/>
      <c r="I137" s="143">
        <v>9000</v>
      </c>
      <c r="J137" s="144"/>
      <c r="K137" s="143"/>
      <c r="L137" s="143"/>
      <c r="M137" s="143"/>
      <c r="N137" s="317"/>
      <c r="O137" s="61"/>
      <c r="P137" s="61"/>
      <c r="Q137" s="88"/>
      <c r="R137" s="131"/>
      <c r="S137" s="88"/>
      <c r="T137" s="131"/>
      <c r="U137" s="88"/>
      <c r="V137" s="88"/>
    </row>
    <row r="138" spans="1:22" ht="33.75">
      <c r="A138" s="146"/>
      <c r="B138" s="306"/>
      <c r="C138" s="94"/>
      <c r="D138" s="91"/>
      <c r="E138" s="282"/>
      <c r="F138" s="77" t="s">
        <v>42</v>
      </c>
      <c r="G138" s="142">
        <f t="shared" si="46"/>
        <v>0</v>
      </c>
      <c r="H138" s="143"/>
      <c r="I138" s="143"/>
      <c r="J138" s="144"/>
      <c r="K138" s="143"/>
      <c r="L138" s="85"/>
      <c r="M138" s="85"/>
      <c r="N138" s="318"/>
      <c r="O138" s="94"/>
      <c r="P138" s="94"/>
      <c r="Q138" s="91"/>
      <c r="R138" s="134"/>
      <c r="S138" s="91"/>
      <c r="T138" s="134"/>
      <c r="U138" s="91"/>
      <c r="V138" s="91"/>
    </row>
    <row r="139" spans="1:22">
      <c r="A139" s="126" t="s">
        <v>217</v>
      </c>
      <c r="B139" s="304" t="s">
        <v>218</v>
      </c>
      <c r="C139" s="114">
        <v>2021</v>
      </c>
      <c r="D139" s="111">
        <v>2026</v>
      </c>
      <c r="E139" s="280" t="s">
        <v>125</v>
      </c>
      <c r="F139" s="79" t="s">
        <v>9</v>
      </c>
      <c r="G139" s="143">
        <f t="shared" si="46"/>
        <v>8877551.0199999996</v>
      </c>
      <c r="H139" s="143">
        <f>H140+H141</f>
        <v>0</v>
      </c>
      <c r="I139" s="143">
        <f t="shared" ref="I139:M139" si="54">I140+I141</f>
        <v>0</v>
      </c>
      <c r="J139" s="144">
        <f t="shared" si="54"/>
        <v>8877551.0199999996</v>
      </c>
      <c r="K139" s="143">
        <f t="shared" si="54"/>
        <v>0</v>
      </c>
      <c r="L139" s="143">
        <f t="shared" si="54"/>
        <v>0</v>
      </c>
      <c r="M139" s="143">
        <f t="shared" si="54"/>
        <v>0</v>
      </c>
      <c r="N139" s="316" t="s">
        <v>191</v>
      </c>
      <c r="O139" s="62" t="s">
        <v>22</v>
      </c>
      <c r="P139" s="62"/>
      <c r="Q139" s="62"/>
      <c r="R139" s="62"/>
      <c r="S139" s="62">
        <v>100</v>
      </c>
      <c r="T139" s="62"/>
      <c r="U139" s="62"/>
      <c r="V139" s="71"/>
    </row>
    <row r="140" spans="1:22" ht="56.25">
      <c r="A140" s="141"/>
      <c r="B140" s="305"/>
      <c r="C140" s="61"/>
      <c r="D140" s="88"/>
      <c r="E140" s="281"/>
      <c r="F140" s="77" t="s">
        <v>41</v>
      </c>
      <c r="G140" s="142">
        <f t="shared" si="46"/>
        <v>177551.02</v>
      </c>
      <c r="H140" s="143"/>
      <c r="I140" s="143"/>
      <c r="J140" s="144">
        <v>177551.02</v>
      </c>
      <c r="K140" s="143"/>
      <c r="L140" s="143"/>
      <c r="M140" s="143"/>
      <c r="N140" s="317"/>
      <c r="O140" s="61"/>
      <c r="P140" s="61"/>
      <c r="Q140" s="88"/>
      <c r="R140" s="131"/>
      <c r="S140" s="88"/>
      <c r="T140" s="131"/>
      <c r="U140" s="88"/>
      <c r="V140" s="88"/>
    </row>
    <row r="141" spans="1:22" ht="33.75">
      <c r="A141" s="146"/>
      <c r="B141" s="306"/>
      <c r="C141" s="94"/>
      <c r="D141" s="91"/>
      <c r="E141" s="282"/>
      <c r="F141" s="77" t="s">
        <v>42</v>
      </c>
      <c r="G141" s="142">
        <f t="shared" si="46"/>
        <v>8700000</v>
      </c>
      <c r="H141" s="143"/>
      <c r="I141" s="143"/>
      <c r="J141" s="144">
        <v>8700000</v>
      </c>
      <c r="K141" s="143"/>
      <c r="L141" s="85"/>
      <c r="M141" s="85"/>
      <c r="N141" s="318"/>
      <c r="O141" s="94"/>
      <c r="P141" s="94"/>
      <c r="Q141" s="91"/>
      <c r="R141" s="134"/>
      <c r="S141" s="91"/>
      <c r="T141" s="134"/>
      <c r="U141" s="91"/>
      <c r="V141" s="91"/>
    </row>
    <row r="142" spans="1:22">
      <c r="A142" s="126" t="s">
        <v>288</v>
      </c>
      <c r="B142" s="342" t="s">
        <v>289</v>
      </c>
      <c r="C142" s="114">
        <v>2021</v>
      </c>
      <c r="D142" s="111">
        <v>2026</v>
      </c>
      <c r="E142" s="280" t="s">
        <v>125</v>
      </c>
      <c r="F142" s="85" t="s">
        <v>9</v>
      </c>
      <c r="G142" s="143">
        <f>G143+G144</f>
        <v>76500</v>
      </c>
      <c r="H142" s="143">
        <f t="shared" ref="H142:M142" si="55">H143+H144</f>
        <v>0</v>
      </c>
      <c r="I142" s="143">
        <f t="shared" si="55"/>
        <v>0</v>
      </c>
      <c r="J142" s="144">
        <f t="shared" si="55"/>
        <v>0</v>
      </c>
      <c r="K142" s="143">
        <f t="shared" si="55"/>
        <v>25500</v>
      </c>
      <c r="L142" s="143">
        <f t="shared" si="55"/>
        <v>25500</v>
      </c>
      <c r="M142" s="143">
        <f t="shared" si="55"/>
        <v>25500</v>
      </c>
      <c r="N142" s="123"/>
      <c r="O142" s="61"/>
      <c r="P142" s="131"/>
      <c r="Q142" s="88"/>
      <c r="R142" s="131"/>
      <c r="S142" s="88"/>
      <c r="T142" s="131"/>
      <c r="U142" s="88"/>
      <c r="V142" s="145"/>
    </row>
    <row r="143" spans="1:22" ht="56.25">
      <c r="A143" s="141"/>
      <c r="B143" s="343"/>
      <c r="C143" s="61"/>
      <c r="D143" s="88"/>
      <c r="E143" s="281"/>
      <c r="F143" s="82" t="s">
        <v>41</v>
      </c>
      <c r="G143" s="143">
        <f>H143+I143+J143+K143+L143+M143</f>
        <v>76500</v>
      </c>
      <c r="H143" s="152"/>
      <c r="I143" s="150"/>
      <c r="J143" s="151"/>
      <c r="K143" s="150">
        <v>25500</v>
      </c>
      <c r="L143" s="140">
        <v>25500</v>
      </c>
      <c r="M143" s="128">
        <v>25500</v>
      </c>
      <c r="N143" s="123"/>
      <c r="O143" s="61"/>
      <c r="P143" s="131"/>
      <c r="Q143" s="88"/>
      <c r="R143" s="131"/>
      <c r="S143" s="88"/>
      <c r="T143" s="131"/>
      <c r="U143" s="88"/>
      <c r="V143" s="145"/>
    </row>
    <row r="144" spans="1:22" ht="33.75">
      <c r="A144" s="146"/>
      <c r="B144" s="344"/>
      <c r="C144" s="61"/>
      <c r="D144" s="88"/>
      <c r="E144" s="282"/>
      <c r="F144" s="82" t="s">
        <v>42</v>
      </c>
      <c r="G144" s="143">
        <f>H144+I144+J144+K144+L144+M144</f>
        <v>0</v>
      </c>
      <c r="H144" s="152"/>
      <c r="I144" s="150"/>
      <c r="J144" s="151"/>
      <c r="K144" s="150"/>
      <c r="L144" s="140"/>
      <c r="M144" s="128"/>
      <c r="N144" s="123"/>
      <c r="O144" s="61"/>
      <c r="P144" s="131"/>
      <c r="Q144" s="88"/>
      <c r="R144" s="131"/>
      <c r="S144" s="88"/>
      <c r="T144" s="131"/>
      <c r="U144" s="88"/>
      <c r="V144" s="145"/>
    </row>
    <row r="145" spans="1:22">
      <c r="A145" s="333" t="s">
        <v>92</v>
      </c>
      <c r="B145" s="334"/>
      <c r="C145" s="114">
        <v>2021</v>
      </c>
      <c r="D145" s="111">
        <v>2026</v>
      </c>
      <c r="E145" s="128"/>
      <c r="F145" s="71"/>
      <c r="G145" s="150"/>
      <c r="H145" s="152"/>
      <c r="I145" s="150"/>
      <c r="J145" s="151"/>
      <c r="K145" s="150"/>
      <c r="L145" s="140"/>
      <c r="M145" s="165"/>
      <c r="N145" s="62"/>
      <c r="O145" s="71"/>
      <c r="P145" s="128"/>
      <c r="Q145" s="71"/>
      <c r="R145" s="128"/>
      <c r="S145" s="71"/>
      <c r="T145" s="128"/>
      <c r="U145" s="71"/>
      <c r="V145" s="140"/>
    </row>
    <row r="146" spans="1:22">
      <c r="A146" s="335"/>
      <c r="B146" s="336"/>
      <c r="C146" s="61"/>
      <c r="D146" s="88"/>
      <c r="E146" s="131"/>
      <c r="F146" s="72"/>
      <c r="G146" s="166"/>
      <c r="H146" s="61"/>
      <c r="I146" s="166"/>
      <c r="J146" s="167"/>
      <c r="K146" s="166"/>
      <c r="L146" s="145"/>
      <c r="M146" s="131"/>
      <c r="N146" s="61"/>
      <c r="O146" s="88"/>
      <c r="P146" s="131"/>
      <c r="Q146" s="88"/>
      <c r="R146" s="131"/>
      <c r="S146" s="88"/>
      <c r="T146" s="131"/>
      <c r="U146" s="88"/>
      <c r="V146" s="145"/>
    </row>
    <row r="147" spans="1:22">
      <c r="A147" s="337"/>
      <c r="B147" s="338"/>
      <c r="C147" s="94"/>
      <c r="D147" s="91"/>
      <c r="E147" s="134"/>
      <c r="F147" s="73"/>
      <c r="G147" s="142"/>
      <c r="H147" s="94"/>
      <c r="I147" s="142"/>
      <c r="J147" s="168"/>
      <c r="K147" s="142"/>
      <c r="L147" s="75"/>
      <c r="M147" s="134"/>
      <c r="N147" s="61"/>
      <c r="O147" s="88"/>
      <c r="P147" s="131"/>
      <c r="Q147" s="88"/>
      <c r="R147" s="131"/>
      <c r="S147" s="88"/>
      <c r="T147" s="131"/>
      <c r="U147" s="88"/>
      <c r="V147" s="145"/>
    </row>
    <row r="148" spans="1:22">
      <c r="A148" s="169">
        <v>4</v>
      </c>
      <c r="B148" s="310" t="s">
        <v>53</v>
      </c>
      <c r="C148" s="114">
        <v>2021</v>
      </c>
      <c r="D148" s="111">
        <v>2026</v>
      </c>
      <c r="E148" s="280" t="s">
        <v>125</v>
      </c>
      <c r="F148" s="75" t="s">
        <v>9</v>
      </c>
      <c r="G148" s="138">
        <f t="shared" ref="G148:G159" si="56">H148+I148+J148+K148+L148+M148</f>
        <v>29883600.949999999</v>
      </c>
      <c r="H148" s="138">
        <f>H149+H150</f>
        <v>6626641.71</v>
      </c>
      <c r="I148" s="138">
        <f t="shared" ref="I148:M148" si="57">I149+I150</f>
        <v>7920077.2800000003</v>
      </c>
      <c r="J148" s="139">
        <f t="shared" si="57"/>
        <v>8079779.3599999994</v>
      </c>
      <c r="K148" s="138">
        <f t="shared" si="57"/>
        <v>2419034.2000000002</v>
      </c>
      <c r="L148" s="138">
        <f t="shared" si="57"/>
        <v>2419034.2000000002</v>
      </c>
      <c r="M148" s="138">
        <f t="shared" si="57"/>
        <v>2419034.2000000002</v>
      </c>
      <c r="N148" s="62"/>
      <c r="O148" s="71"/>
      <c r="P148" s="128"/>
      <c r="Q148" s="71"/>
      <c r="R148" s="128"/>
      <c r="S148" s="71"/>
      <c r="T148" s="128"/>
      <c r="U148" s="71"/>
      <c r="V148" s="140"/>
    </row>
    <row r="149" spans="1:22" ht="56.25">
      <c r="A149" s="88"/>
      <c r="B149" s="312"/>
      <c r="C149" s="61"/>
      <c r="D149" s="88"/>
      <c r="E149" s="281"/>
      <c r="F149" s="77" t="s">
        <v>41</v>
      </c>
      <c r="G149" s="142">
        <f t="shared" si="56"/>
        <v>13606555.109999999</v>
      </c>
      <c r="H149" s="143">
        <f>H152+H155+H158</f>
        <v>1961293.82</v>
      </c>
      <c r="I149" s="143">
        <f>I152+I158</f>
        <v>2168231.34</v>
      </c>
      <c r="J149" s="144">
        <f>J152+J158+J155+J161</f>
        <v>2219927.35</v>
      </c>
      <c r="K149" s="144">
        <f t="shared" ref="K149:M149" si="58">K152+K158+K155+K161</f>
        <v>2419034.2000000002</v>
      </c>
      <c r="L149" s="144">
        <f t="shared" si="58"/>
        <v>2419034.2000000002</v>
      </c>
      <c r="M149" s="144">
        <f t="shared" si="58"/>
        <v>2419034.2000000002</v>
      </c>
      <c r="N149" s="61"/>
      <c r="O149" s="88"/>
      <c r="P149" s="131"/>
      <c r="Q149" s="88"/>
      <c r="R149" s="131"/>
      <c r="S149" s="88"/>
      <c r="T149" s="131"/>
      <c r="U149" s="88"/>
      <c r="V149" s="145"/>
    </row>
    <row r="150" spans="1:22" ht="33.75">
      <c r="A150" s="91"/>
      <c r="B150" s="314"/>
      <c r="C150" s="94"/>
      <c r="D150" s="91"/>
      <c r="E150" s="282"/>
      <c r="F150" s="77" t="s">
        <v>42</v>
      </c>
      <c r="G150" s="142">
        <f t="shared" si="56"/>
        <v>16277045.84</v>
      </c>
      <c r="H150" s="143">
        <f>H153</f>
        <v>4665347.8899999997</v>
      </c>
      <c r="I150" s="143">
        <f>I153</f>
        <v>5751845.9400000004</v>
      </c>
      <c r="J150" s="144">
        <f>J153+J159+J156</f>
        <v>5859852.0099999998</v>
      </c>
      <c r="K150" s="143">
        <f t="shared" ref="K150:M150" si="59">K153+K159+K156</f>
        <v>0</v>
      </c>
      <c r="L150" s="143">
        <f t="shared" si="59"/>
        <v>0</v>
      </c>
      <c r="M150" s="143">
        <f t="shared" si="59"/>
        <v>0</v>
      </c>
      <c r="N150" s="61"/>
      <c r="O150" s="88"/>
      <c r="P150" s="131"/>
      <c r="Q150" s="88"/>
      <c r="R150" s="131"/>
      <c r="S150" s="88"/>
      <c r="T150" s="131"/>
      <c r="U150" s="88"/>
      <c r="V150" s="145"/>
    </row>
    <row r="151" spans="1:22">
      <c r="A151" s="156" t="s">
        <v>16</v>
      </c>
      <c r="B151" s="321" t="s">
        <v>54</v>
      </c>
      <c r="C151" s="114">
        <v>2021</v>
      </c>
      <c r="D151" s="111">
        <v>2026</v>
      </c>
      <c r="E151" s="280" t="s">
        <v>125</v>
      </c>
      <c r="F151" s="79" t="s">
        <v>9</v>
      </c>
      <c r="G151" s="142">
        <f t="shared" si="56"/>
        <v>28868981.539999999</v>
      </c>
      <c r="H151" s="143">
        <f>H152+H153</f>
        <v>6408444.8999999994</v>
      </c>
      <c r="I151" s="143">
        <f t="shared" ref="I151:M151" si="60">I152+I153</f>
        <v>7920077.2800000003</v>
      </c>
      <c r="J151" s="144">
        <f t="shared" si="60"/>
        <v>8079779.3599999994</v>
      </c>
      <c r="K151" s="143">
        <f t="shared" si="60"/>
        <v>2153560</v>
      </c>
      <c r="L151" s="85">
        <f t="shared" si="60"/>
        <v>2153560</v>
      </c>
      <c r="M151" s="147">
        <f t="shared" si="60"/>
        <v>2153560</v>
      </c>
      <c r="N151" s="62"/>
      <c r="O151" s="71"/>
      <c r="P151" s="128"/>
      <c r="Q151" s="71"/>
      <c r="R151" s="128"/>
      <c r="S151" s="71"/>
      <c r="T151" s="128"/>
      <c r="U151" s="71"/>
      <c r="V151" s="140"/>
    </row>
    <row r="152" spans="1:22" ht="56.25">
      <c r="A152" s="157"/>
      <c r="B152" s="322"/>
      <c r="C152" s="61"/>
      <c r="D152" s="88"/>
      <c r="E152" s="281"/>
      <c r="F152" s="77" t="s">
        <v>41</v>
      </c>
      <c r="G152" s="142">
        <f t="shared" si="56"/>
        <v>12591935.699999999</v>
      </c>
      <c r="H152" s="143">
        <v>1743097.01</v>
      </c>
      <c r="I152" s="143">
        <v>2168231.34</v>
      </c>
      <c r="J152" s="144">
        <v>2219927.35</v>
      </c>
      <c r="K152" s="143">
        <v>2153560</v>
      </c>
      <c r="L152" s="143">
        <v>2153560</v>
      </c>
      <c r="M152" s="147">
        <v>2153560</v>
      </c>
      <c r="N152" s="61"/>
      <c r="O152" s="88"/>
      <c r="P152" s="131"/>
      <c r="Q152" s="88"/>
      <c r="R152" s="131"/>
      <c r="S152" s="88"/>
      <c r="T152" s="131"/>
      <c r="U152" s="88"/>
      <c r="V152" s="145"/>
    </row>
    <row r="153" spans="1:22" ht="33.75">
      <c r="A153" s="158"/>
      <c r="B153" s="323"/>
      <c r="C153" s="94"/>
      <c r="D153" s="91"/>
      <c r="E153" s="282"/>
      <c r="F153" s="77" t="s">
        <v>42</v>
      </c>
      <c r="G153" s="142">
        <f t="shared" si="56"/>
        <v>16277045.84</v>
      </c>
      <c r="H153" s="143">
        <v>4665347.8899999997</v>
      </c>
      <c r="I153" s="143">
        <v>5751845.9400000004</v>
      </c>
      <c r="J153" s="144">
        <v>5859852.0099999998</v>
      </c>
      <c r="K153" s="143"/>
      <c r="L153" s="85"/>
      <c r="M153" s="147"/>
      <c r="N153" s="94"/>
      <c r="O153" s="91"/>
      <c r="P153" s="134"/>
      <c r="Q153" s="91"/>
      <c r="R153" s="134"/>
      <c r="S153" s="91"/>
      <c r="T153" s="134"/>
      <c r="U153" s="91"/>
      <c r="V153" s="75"/>
    </row>
    <row r="154" spans="1:22">
      <c r="A154" s="156" t="s">
        <v>132</v>
      </c>
      <c r="B154" s="321" t="s">
        <v>166</v>
      </c>
      <c r="C154" s="114">
        <v>2021</v>
      </c>
      <c r="D154" s="111">
        <v>2026</v>
      </c>
      <c r="E154" s="280" t="s">
        <v>125</v>
      </c>
      <c r="F154" s="79" t="s">
        <v>9</v>
      </c>
      <c r="G154" s="142">
        <f t="shared" si="56"/>
        <v>218196.81</v>
      </c>
      <c r="H154" s="143">
        <f>H155+H156</f>
        <v>218196.81</v>
      </c>
      <c r="I154" s="143">
        <f t="shared" ref="I154:M154" si="61">I155+I156</f>
        <v>0</v>
      </c>
      <c r="J154" s="144">
        <f t="shared" si="61"/>
        <v>0</v>
      </c>
      <c r="K154" s="143">
        <f t="shared" si="61"/>
        <v>0</v>
      </c>
      <c r="L154" s="85">
        <f t="shared" si="61"/>
        <v>0</v>
      </c>
      <c r="M154" s="143">
        <f t="shared" si="61"/>
        <v>0</v>
      </c>
      <c r="N154" s="317" t="s">
        <v>71</v>
      </c>
      <c r="O154" s="61" t="s">
        <v>37</v>
      </c>
      <c r="P154" s="61">
        <v>825</v>
      </c>
      <c r="Q154" s="88">
        <v>825</v>
      </c>
      <c r="R154" s="131">
        <v>825</v>
      </c>
      <c r="S154" s="88">
        <v>825</v>
      </c>
      <c r="T154" s="131">
        <v>825</v>
      </c>
      <c r="U154" s="88">
        <v>825</v>
      </c>
      <c r="V154" s="88">
        <v>825</v>
      </c>
    </row>
    <row r="155" spans="1:22" ht="56.25">
      <c r="A155" s="157"/>
      <c r="B155" s="322"/>
      <c r="C155" s="61"/>
      <c r="D155" s="88"/>
      <c r="E155" s="281"/>
      <c r="F155" s="77" t="s">
        <v>41</v>
      </c>
      <c r="G155" s="142">
        <f t="shared" si="56"/>
        <v>218196.81</v>
      </c>
      <c r="H155" s="143">
        <v>218196.81</v>
      </c>
      <c r="I155" s="143"/>
      <c r="J155" s="144"/>
      <c r="K155" s="143"/>
      <c r="L155" s="85"/>
      <c r="M155" s="143"/>
      <c r="N155" s="317"/>
      <c r="O155" s="61"/>
      <c r="P155" s="61"/>
      <c r="Q155" s="88"/>
      <c r="R155" s="131"/>
      <c r="S155" s="88"/>
      <c r="T155" s="131"/>
      <c r="U155" s="88"/>
      <c r="V155" s="88"/>
    </row>
    <row r="156" spans="1:22" ht="33.75">
      <c r="A156" s="158"/>
      <c r="B156" s="323"/>
      <c r="C156" s="94"/>
      <c r="D156" s="91"/>
      <c r="E156" s="282"/>
      <c r="F156" s="77" t="s">
        <v>42</v>
      </c>
      <c r="G156" s="142">
        <f t="shared" si="56"/>
        <v>0</v>
      </c>
      <c r="H156" s="143"/>
      <c r="I156" s="143"/>
      <c r="J156" s="144"/>
      <c r="K156" s="143"/>
      <c r="L156" s="85"/>
      <c r="M156" s="143"/>
      <c r="N156" s="317"/>
      <c r="O156" s="61"/>
      <c r="P156" s="61"/>
      <c r="Q156" s="88"/>
      <c r="R156" s="131"/>
      <c r="S156" s="88"/>
      <c r="T156" s="131"/>
      <c r="U156" s="88"/>
      <c r="V156" s="88"/>
    </row>
    <row r="157" spans="1:22">
      <c r="A157" s="156" t="s">
        <v>133</v>
      </c>
      <c r="B157" s="321" t="s">
        <v>55</v>
      </c>
      <c r="C157" s="114">
        <v>2021</v>
      </c>
      <c r="D157" s="111">
        <v>2026</v>
      </c>
      <c r="E157" s="280" t="s">
        <v>125</v>
      </c>
      <c r="F157" s="79" t="s">
        <v>9</v>
      </c>
      <c r="G157" s="142">
        <f t="shared" si="56"/>
        <v>0</v>
      </c>
      <c r="H157" s="143">
        <f>H158+H159</f>
        <v>0</v>
      </c>
      <c r="I157" s="143">
        <f t="shared" ref="I157:M157" si="62">I158+I159</f>
        <v>0</v>
      </c>
      <c r="J157" s="144">
        <f t="shared" si="62"/>
        <v>0</v>
      </c>
      <c r="K157" s="143">
        <f t="shared" si="62"/>
        <v>0</v>
      </c>
      <c r="L157" s="85">
        <f t="shared" si="62"/>
        <v>0</v>
      </c>
      <c r="M157" s="147">
        <f t="shared" si="62"/>
        <v>0</v>
      </c>
      <c r="N157" s="62"/>
      <c r="O157" s="71"/>
      <c r="P157" s="128"/>
      <c r="Q157" s="71"/>
      <c r="R157" s="128"/>
      <c r="S157" s="71"/>
      <c r="T157" s="128"/>
      <c r="U157" s="71"/>
      <c r="V157" s="140"/>
    </row>
    <row r="158" spans="1:22" ht="56.25">
      <c r="A158" s="157"/>
      <c r="B158" s="322"/>
      <c r="C158" s="61"/>
      <c r="D158" s="88"/>
      <c r="E158" s="281"/>
      <c r="F158" s="77" t="s">
        <v>41</v>
      </c>
      <c r="G158" s="142">
        <f t="shared" si="56"/>
        <v>0</v>
      </c>
      <c r="H158" s="143"/>
      <c r="I158" s="143">
        <v>0</v>
      </c>
      <c r="J158" s="144"/>
      <c r="K158" s="143"/>
      <c r="L158" s="85"/>
      <c r="M158" s="147"/>
      <c r="N158" s="61"/>
      <c r="O158" s="88"/>
      <c r="P158" s="131"/>
      <c r="Q158" s="88"/>
      <c r="R158" s="131"/>
      <c r="S158" s="88"/>
      <c r="T158" s="131"/>
      <c r="U158" s="88"/>
      <c r="V158" s="145"/>
    </row>
    <row r="159" spans="1:22" ht="33.75">
      <c r="A159" s="158"/>
      <c r="B159" s="323"/>
      <c r="C159" s="94"/>
      <c r="D159" s="91"/>
      <c r="E159" s="282"/>
      <c r="F159" s="77" t="s">
        <v>42</v>
      </c>
      <c r="G159" s="166">
        <f t="shared" si="56"/>
        <v>0</v>
      </c>
      <c r="H159" s="71"/>
      <c r="I159" s="150"/>
      <c r="J159" s="130"/>
      <c r="K159" s="150"/>
      <c r="L159" s="71"/>
      <c r="M159" s="62"/>
      <c r="N159" s="94"/>
      <c r="O159" s="91"/>
      <c r="P159" s="134"/>
      <c r="Q159" s="91"/>
      <c r="R159" s="134"/>
      <c r="S159" s="91"/>
      <c r="T159" s="134"/>
      <c r="U159" s="91"/>
      <c r="V159" s="75"/>
    </row>
    <row r="160" spans="1:22">
      <c r="A160" s="161" t="s">
        <v>293</v>
      </c>
      <c r="B160" s="342" t="s">
        <v>294</v>
      </c>
      <c r="C160" s="114">
        <v>2021</v>
      </c>
      <c r="D160" s="111">
        <v>2026</v>
      </c>
      <c r="E160" s="280" t="s">
        <v>125</v>
      </c>
      <c r="F160" s="79" t="s">
        <v>9</v>
      </c>
      <c r="G160" s="143">
        <f>G161</f>
        <v>796422.60000000009</v>
      </c>
      <c r="H160" s="71"/>
      <c r="I160" s="129"/>
      <c r="J160" s="130"/>
      <c r="K160" s="143">
        <f>K161</f>
        <v>265474.2</v>
      </c>
      <c r="L160" s="143">
        <f t="shared" ref="L160:M160" si="63">L161</f>
        <v>265474.2</v>
      </c>
      <c r="M160" s="143">
        <f t="shared" si="63"/>
        <v>265474.2</v>
      </c>
      <c r="N160" s="61"/>
      <c r="O160" s="88"/>
      <c r="P160" s="131"/>
      <c r="Q160" s="88"/>
      <c r="R160" s="131"/>
      <c r="S160" s="88"/>
      <c r="T160" s="131"/>
      <c r="U160" s="88"/>
      <c r="V160" s="145"/>
    </row>
    <row r="161" spans="1:22" ht="56.25">
      <c r="A161" s="157"/>
      <c r="B161" s="343"/>
      <c r="C161" s="61"/>
      <c r="D161" s="88"/>
      <c r="E161" s="281"/>
      <c r="F161" s="77" t="s">
        <v>41</v>
      </c>
      <c r="G161" s="143">
        <f>H161+I161+J161+K161+L161+M161</f>
        <v>796422.60000000009</v>
      </c>
      <c r="H161" s="71"/>
      <c r="I161" s="129"/>
      <c r="J161" s="130"/>
      <c r="K161" s="143">
        <v>265474.2</v>
      </c>
      <c r="L161" s="85">
        <v>265474.2</v>
      </c>
      <c r="M161" s="147">
        <v>265474.2</v>
      </c>
      <c r="N161" s="61"/>
      <c r="O161" s="88"/>
      <c r="P161" s="131"/>
      <c r="Q161" s="88"/>
      <c r="R161" s="131"/>
      <c r="S161" s="88"/>
      <c r="T161" s="131"/>
      <c r="U161" s="88"/>
      <c r="V161" s="145"/>
    </row>
    <row r="162" spans="1:22" ht="33.75">
      <c r="A162" s="158"/>
      <c r="B162" s="344"/>
      <c r="C162" s="94"/>
      <c r="D162" s="91"/>
      <c r="E162" s="282"/>
      <c r="F162" s="77" t="s">
        <v>42</v>
      </c>
      <c r="G162" s="143"/>
      <c r="H162" s="71"/>
      <c r="I162" s="129"/>
      <c r="J162" s="130"/>
      <c r="K162" s="129"/>
      <c r="L162" s="71"/>
      <c r="M162" s="128"/>
      <c r="N162" s="61"/>
      <c r="O162" s="88"/>
      <c r="P162" s="131"/>
      <c r="Q162" s="88"/>
      <c r="R162" s="131"/>
      <c r="S162" s="88"/>
      <c r="T162" s="131"/>
      <c r="U162" s="88"/>
      <c r="V162" s="145"/>
    </row>
    <row r="163" spans="1:22">
      <c r="A163" s="310" t="s">
        <v>93</v>
      </c>
      <c r="B163" s="311"/>
      <c r="C163" s="114">
        <v>2021</v>
      </c>
      <c r="D163" s="111">
        <v>2026</v>
      </c>
      <c r="E163" s="128"/>
      <c r="F163" s="71"/>
      <c r="G163" s="129"/>
      <c r="H163" s="169"/>
      <c r="I163" s="170"/>
      <c r="J163" s="171"/>
      <c r="K163" s="170"/>
      <c r="L163" s="169"/>
      <c r="M163" s="165"/>
      <c r="N163" s="61"/>
      <c r="O163" s="88"/>
      <c r="P163" s="131"/>
      <c r="Q163" s="88"/>
      <c r="R163" s="131"/>
      <c r="S163" s="88"/>
      <c r="T163" s="131"/>
      <c r="U163" s="88"/>
      <c r="V163" s="145"/>
    </row>
    <row r="164" spans="1:22">
      <c r="A164" s="312"/>
      <c r="B164" s="313"/>
      <c r="C164" s="61"/>
      <c r="D164" s="88"/>
      <c r="E164" s="131"/>
      <c r="F164" s="72"/>
      <c r="G164" s="132"/>
      <c r="H164" s="88"/>
      <c r="I164" s="132"/>
      <c r="J164" s="133"/>
      <c r="K164" s="132"/>
      <c r="L164" s="88"/>
      <c r="M164" s="131"/>
      <c r="N164" s="61"/>
      <c r="O164" s="88"/>
      <c r="P164" s="131"/>
      <c r="Q164" s="88"/>
      <c r="R164" s="131"/>
      <c r="S164" s="88"/>
      <c r="T164" s="131"/>
      <c r="U164" s="88"/>
      <c r="V164" s="145"/>
    </row>
    <row r="165" spans="1:22">
      <c r="A165" s="314"/>
      <c r="B165" s="315"/>
      <c r="C165" s="94"/>
      <c r="D165" s="91"/>
      <c r="E165" s="134"/>
      <c r="F165" s="73"/>
      <c r="G165" s="135"/>
      <c r="H165" s="91"/>
      <c r="I165" s="135"/>
      <c r="J165" s="136"/>
      <c r="K165" s="135"/>
      <c r="L165" s="91"/>
      <c r="M165" s="134"/>
      <c r="N165" s="61"/>
      <c r="O165" s="88"/>
      <c r="P165" s="131"/>
      <c r="Q165" s="88"/>
      <c r="R165" s="131"/>
      <c r="S165" s="88"/>
      <c r="T165" s="131"/>
      <c r="U165" s="88"/>
      <c r="V165" s="145"/>
    </row>
    <row r="166" spans="1:22">
      <c r="A166" s="137" t="s">
        <v>17</v>
      </c>
      <c r="B166" s="339" t="s">
        <v>56</v>
      </c>
      <c r="C166" s="114">
        <v>2021</v>
      </c>
      <c r="D166" s="111">
        <v>2026</v>
      </c>
      <c r="E166" s="280" t="s">
        <v>125</v>
      </c>
      <c r="F166" s="85" t="s">
        <v>9</v>
      </c>
      <c r="G166" s="154">
        <f t="shared" si="46"/>
        <v>38487724.969999991</v>
      </c>
      <c r="H166" s="154">
        <f>H167+H168</f>
        <v>5722184.0200000005</v>
      </c>
      <c r="I166" s="154">
        <f t="shared" ref="I166:M166" si="64">I167+I168</f>
        <v>9046388.8599999994</v>
      </c>
      <c r="J166" s="155">
        <f t="shared" si="64"/>
        <v>11140965.1</v>
      </c>
      <c r="K166" s="154">
        <f t="shared" si="64"/>
        <v>4526062.33</v>
      </c>
      <c r="L166" s="154">
        <f t="shared" si="64"/>
        <v>4026062.33</v>
      </c>
      <c r="M166" s="154">
        <f t="shared" si="64"/>
        <v>4026062.33</v>
      </c>
      <c r="N166" s="62"/>
      <c r="O166" s="71"/>
      <c r="P166" s="128"/>
      <c r="Q166" s="71"/>
      <c r="R166" s="128"/>
      <c r="S166" s="71"/>
      <c r="T166" s="128"/>
      <c r="U166" s="71"/>
      <c r="V166" s="140"/>
    </row>
    <row r="167" spans="1:22" ht="56.25">
      <c r="A167" s="141"/>
      <c r="B167" s="340"/>
      <c r="C167" s="61"/>
      <c r="D167" s="88"/>
      <c r="E167" s="281"/>
      <c r="F167" s="77" t="s">
        <v>41</v>
      </c>
      <c r="G167" s="142">
        <f t="shared" si="46"/>
        <v>25022694.979999997</v>
      </c>
      <c r="H167" s="143">
        <f>H170+H173+H176+H179+H182+H185</f>
        <v>2937154.0300000003</v>
      </c>
      <c r="I167" s="143">
        <f t="shared" ref="I167:M168" si="65">I170+I173+I176+I179+I182+I185</f>
        <v>3866388.86</v>
      </c>
      <c r="J167" s="144">
        <f t="shared" si="65"/>
        <v>5640965.0999999996</v>
      </c>
      <c r="K167" s="143">
        <f t="shared" si="65"/>
        <v>4526062.33</v>
      </c>
      <c r="L167" s="143">
        <f t="shared" si="65"/>
        <v>4026062.33</v>
      </c>
      <c r="M167" s="143">
        <f t="shared" si="65"/>
        <v>4026062.33</v>
      </c>
      <c r="N167" s="61"/>
      <c r="O167" s="88"/>
      <c r="P167" s="131"/>
      <c r="Q167" s="88"/>
      <c r="R167" s="131"/>
      <c r="S167" s="88"/>
      <c r="T167" s="131"/>
      <c r="U167" s="88"/>
      <c r="V167" s="145"/>
    </row>
    <row r="168" spans="1:22" ht="33.75">
      <c r="A168" s="146"/>
      <c r="B168" s="341"/>
      <c r="C168" s="94"/>
      <c r="D168" s="91"/>
      <c r="E168" s="282"/>
      <c r="F168" s="77" t="s">
        <v>42</v>
      </c>
      <c r="G168" s="142">
        <f t="shared" si="46"/>
        <v>13465029.99</v>
      </c>
      <c r="H168" s="143">
        <f>H171+H174+H177+H180+H183+H186</f>
        <v>2785029.99</v>
      </c>
      <c r="I168" s="143">
        <f t="shared" si="65"/>
        <v>5180000</v>
      </c>
      <c r="J168" s="144">
        <f t="shared" si="65"/>
        <v>5500000</v>
      </c>
      <c r="K168" s="143">
        <f t="shared" si="65"/>
        <v>0</v>
      </c>
      <c r="L168" s="143">
        <f t="shared" si="65"/>
        <v>0</v>
      </c>
      <c r="M168" s="143">
        <f t="shared" si="65"/>
        <v>0</v>
      </c>
      <c r="N168" s="94"/>
      <c r="O168" s="91"/>
      <c r="P168" s="134"/>
      <c r="Q168" s="91"/>
      <c r="R168" s="134"/>
      <c r="S168" s="91"/>
      <c r="T168" s="134"/>
      <c r="U168" s="91"/>
      <c r="V168" s="75"/>
    </row>
    <row r="169" spans="1:22">
      <c r="A169" s="126" t="s">
        <v>18</v>
      </c>
      <c r="B169" s="304" t="s">
        <v>167</v>
      </c>
      <c r="C169" s="114">
        <v>2021</v>
      </c>
      <c r="D169" s="111">
        <v>2026</v>
      </c>
      <c r="E169" s="280" t="s">
        <v>125</v>
      </c>
      <c r="F169" s="79" t="s">
        <v>9</v>
      </c>
      <c r="G169" s="142">
        <f t="shared" si="46"/>
        <v>22679758.339999996</v>
      </c>
      <c r="H169" s="143">
        <f>H170+H171</f>
        <v>2880316.68</v>
      </c>
      <c r="I169" s="143">
        <f t="shared" ref="I169:M169" si="66">I170+I171</f>
        <v>2926755.86</v>
      </c>
      <c r="J169" s="144">
        <f t="shared" si="66"/>
        <v>4381921.8099999996</v>
      </c>
      <c r="K169" s="143">
        <f t="shared" si="66"/>
        <v>4496921.33</v>
      </c>
      <c r="L169" s="143">
        <f t="shared" si="66"/>
        <v>3996921.33</v>
      </c>
      <c r="M169" s="143">
        <f t="shared" si="66"/>
        <v>3996921.33</v>
      </c>
      <c r="N169" s="308" t="s">
        <v>32</v>
      </c>
      <c r="O169" s="62" t="s">
        <v>22</v>
      </c>
      <c r="P169" s="62">
        <v>100</v>
      </c>
      <c r="Q169" s="62">
        <v>100</v>
      </c>
      <c r="R169" s="62">
        <v>100</v>
      </c>
      <c r="S169" s="62">
        <v>100</v>
      </c>
      <c r="T169" s="62">
        <v>100</v>
      </c>
      <c r="U169" s="62">
        <v>100</v>
      </c>
      <c r="V169" s="71">
        <v>100</v>
      </c>
    </row>
    <row r="170" spans="1:22" ht="56.25">
      <c r="A170" s="141"/>
      <c r="B170" s="305"/>
      <c r="C170" s="61"/>
      <c r="D170" s="88"/>
      <c r="E170" s="281"/>
      <c r="F170" s="77" t="s">
        <v>41</v>
      </c>
      <c r="G170" s="142">
        <f t="shared" si="46"/>
        <v>22679758.339999996</v>
      </c>
      <c r="H170" s="143">
        <v>2880316.68</v>
      </c>
      <c r="I170" s="143">
        <v>2926755.86</v>
      </c>
      <c r="J170" s="144">
        <v>4381921.8099999996</v>
      </c>
      <c r="K170" s="143">
        <v>4496921.33</v>
      </c>
      <c r="L170" s="143">
        <v>3996921.33</v>
      </c>
      <c r="M170" s="143">
        <v>3996921.33</v>
      </c>
      <c r="N170" s="308"/>
      <c r="O170" s="61"/>
      <c r="P170" s="61"/>
      <c r="Q170" s="88"/>
      <c r="R170" s="131"/>
      <c r="S170" s="88"/>
      <c r="T170" s="131"/>
      <c r="U170" s="88"/>
      <c r="V170" s="88"/>
    </row>
    <row r="171" spans="1:22" ht="33.75">
      <c r="A171" s="146"/>
      <c r="B171" s="306"/>
      <c r="C171" s="94"/>
      <c r="D171" s="91"/>
      <c r="E171" s="282"/>
      <c r="F171" s="77" t="s">
        <v>42</v>
      </c>
      <c r="G171" s="142">
        <f t="shared" si="46"/>
        <v>0</v>
      </c>
      <c r="H171" s="85"/>
      <c r="I171" s="143"/>
      <c r="J171" s="144"/>
      <c r="K171" s="143"/>
      <c r="L171" s="85"/>
      <c r="M171" s="85"/>
      <c r="N171" s="308"/>
      <c r="O171" s="94"/>
      <c r="P171" s="94"/>
      <c r="Q171" s="91"/>
      <c r="R171" s="134"/>
      <c r="S171" s="91"/>
      <c r="T171" s="134"/>
      <c r="U171" s="91"/>
      <c r="V171" s="91"/>
    </row>
    <row r="172" spans="1:22">
      <c r="A172" s="156" t="s">
        <v>123</v>
      </c>
      <c r="B172" s="321" t="s">
        <v>219</v>
      </c>
      <c r="C172" s="114">
        <v>2021</v>
      </c>
      <c r="D172" s="111">
        <v>2026</v>
      </c>
      <c r="E172" s="140"/>
      <c r="F172" s="79" t="s">
        <v>9</v>
      </c>
      <c r="G172" s="142">
        <f t="shared" si="46"/>
        <v>2331663.2600000002</v>
      </c>
      <c r="H172" s="143">
        <f>H173+H174</f>
        <v>2331663.2600000002</v>
      </c>
      <c r="I172" s="143">
        <f t="shared" ref="I172:J172" si="67">I173+I174</f>
        <v>0</v>
      </c>
      <c r="J172" s="144">
        <f t="shared" si="67"/>
        <v>0</v>
      </c>
      <c r="K172" s="143"/>
      <c r="L172" s="85"/>
      <c r="M172" s="147">
        <f>M173+M174</f>
        <v>0</v>
      </c>
      <c r="N172" s="316" t="s">
        <v>172</v>
      </c>
      <c r="O172" s="61" t="s">
        <v>22</v>
      </c>
      <c r="P172" s="88"/>
      <c r="Q172" s="88">
        <v>0.5</v>
      </c>
      <c r="R172" s="131"/>
      <c r="S172" s="88"/>
      <c r="T172" s="131"/>
      <c r="U172" s="88"/>
      <c r="V172" s="145"/>
    </row>
    <row r="173" spans="1:22" ht="56.25">
      <c r="A173" s="157"/>
      <c r="B173" s="322"/>
      <c r="C173" s="61"/>
      <c r="D173" s="88"/>
      <c r="E173" s="145"/>
      <c r="F173" s="77" t="s">
        <v>41</v>
      </c>
      <c r="G173" s="142">
        <f t="shared" si="46"/>
        <v>46633.27</v>
      </c>
      <c r="H173" s="85">
        <v>46633.27</v>
      </c>
      <c r="I173" s="143"/>
      <c r="J173" s="144"/>
      <c r="K173" s="143"/>
      <c r="L173" s="85"/>
      <c r="M173" s="147"/>
      <c r="N173" s="317"/>
      <c r="O173" s="61"/>
      <c r="P173" s="88"/>
      <c r="Q173" s="88"/>
      <c r="R173" s="131"/>
      <c r="S173" s="88"/>
      <c r="T173" s="131"/>
      <c r="U173" s="88"/>
      <c r="V173" s="145"/>
    </row>
    <row r="174" spans="1:22" ht="33.75">
      <c r="A174" s="158"/>
      <c r="B174" s="323"/>
      <c r="C174" s="94"/>
      <c r="D174" s="91"/>
      <c r="E174" s="75"/>
      <c r="F174" s="77" t="s">
        <v>42</v>
      </c>
      <c r="G174" s="142">
        <f t="shared" si="46"/>
        <v>2285029.9900000002</v>
      </c>
      <c r="H174" s="143">
        <v>2285029.9900000002</v>
      </c>
      <c r="I174" s="143"/>
      <c r="J174" s="144"/>
      <c r="K174" s="143"/>
      <c r="L174" s="85"/>
      <c r="M174" s="148"/>
      <c r="N174" s="318"/>
      <c r="O174" s="94"/>
      <c r="P174" s="91"/>
      <c r="Q174" s="91"/>
      <c r="R174" s="134"/>
      <c r="S174" s="91"/>
      <c r="T174" s="134"/>
      <c r="U174" s="91"/>
      <c r="V174" s="75"/>
    </row>
    <row r="175" spans="1:22" s="128" customFormat="1">
      <c r="A175" s="156" t="s">
        <v>139</v>
      </c>
      <c r="B175" s="321" t="s">
        <v>220</v>
      </c>
      <c r="C175" s="114">
        <v>2021</v>
      </c>
      <c r="D175" s="111">
        <v>2026</v>
      </c>
      <c r="E175" s="140"/>
      <c r="F175" s="79" t="s">
        <v>9</v>
      </c>
      <c r="G175" s="143">
        <f t="shared" si="46"/>
        <v>12945691.129999999</v>
      </c>
      <c r="H175" s="143">
        <f>H176+H177</f>
        <v>510204.08</v>
      </c>
      <c r="I175" s="143">
        <f t="shared" ref="I175:L175" si="68">I176+I177</f>
        <v>6099224.8399999999</v>
      </c>
      <c r="J175" s="144">
        <f t="shared" si="68"/>
        <v>6248839.21</v>
      </c>
      <c r="K175" s="143">
        <f t="shared" si="68"/>
        <v>29141</v>
      </c>
      <c r="L175" s="143">
        <f t="shared" si="68"/>
        <v>29141</v>
      </c>
      <c r="M175" s="143">
        <f>M176+M177</f>
        <v>29141</v>
      </c>
      <c r="N175" s="316" t="s">
        <v>146</v>
      </c>
      <c r="O175" s="61" t="s">
        <v>22</v>
      </c>
      <c r="P175" s="62">
        <v>100</v>
      </c>
      <c r="Q175" s="71">
        <v>100</v>
      </c>
      <c r="R175" s="71">
        <v>100</v>
      </c>
      <c r="S175" s="71">
        <v>100</v>
      </c>
      <c r="T175" s="71">
        <v>100</v>
      </c>
      <c r="U175" s="71">
        <v>100</v>
      </c>
      <c r="V175" s="71">
        <v>100</v>
      </c>
    </row>
    <row r="176" spans="1:22" s="131" customFormat="1" ht="56.25">
      <c r="A176" s="157"/>
      <c r="B176" s="322"/>
      <c r="C176" s="61"/>
      <c r="D176" s="88"/>
      <c r="E176" s="145"/>
      <c r="F176" s="77" t="s">
        <v>41</v>
      </c>
      <c r="G176" s="142">
        <f t="shared" si="46"/>
        <v>2265691.13</v>
      </c>
      <c r="H176" s="85">
        <v>10204.08</v>
      </c>
      <c r="I176" s="143">
        <v>919224.84</v>
      </c>
      <c r="J176" s="144">
        <v>1248839.21</v>
      </c>
      <c r="K176" s="143">
        <v>29141</v>
      </c>
      <c r="L176" s="85">
        <v>29141</v>
      </c>
      <c r="M176" s="143">
        <v>29141</v>
      </c>
      <c r="N176" s="317"/>
      <c r="O176" s="61"/>
      <c r="P176" s="61"/>
      <c r="Q176" s="88"/>
      <c r="S176" s="88"/>
      <c r="U176" s="88"/>
      <c r="V176" s="145"/>
    </row>
    <row r="177" spans="1:22" s="134" customFormat="1" ht="33.75">
      <c r="A177" s="158"/>
      <c r="B177" s="323"/>
      <c r="C177" s="94"/>
      <c r="D177" s="91"/>
      <c r="E177" s="75"/>
      <c r="F177" s="77" t="s">
        <v>42</v>
      </c>
      <c r="G177" s="142">
        <f t="shared" si="46"/>
        <v>10680000</v>
      </c>
      <c r="H177" s="143">
        <v>500000</v>
      </c>
      <c r="I177" s="143">
        <v>5180000</v>
      </c>
      <c r="J177" s="144">
        <v>5000000</v>
      </c>
      <c r="K177" s="143"/>
      <c r="L177" s="85"/>
      <c r="M177" s="143"/>
      <c r="N177" s="318"/>
      <c r="O177" s="61"/>
      <c r="P177" s="61"/>
      <c r="Q177" s="88"/>
      <c r="R177" s="131"/>
      <c r="S177" s="88"/>
      <c r="T177" s="131"/>
      <c r="U177" s="88"/>
      <c r="V177" s="145"/>
    </row>
    <row r="178" spans="1:22">
      <c r="A178" s="156" t="s">
        <v>140</v>
      </c>
      <c r="B178" s="321" t="s">
        <v>221</v>
      </c>
      <c r="C178" s="114">
        <v>2021</v>
      </c>
      <c r="D178" s="111">
        <v>2026</v>
      </c>
      <c r="E178" s="140"/>
      <c r="F178" s="79" t="s">
        <v>9</v>
      </c>
      <c r="G178" s="142">
        <f t="shared" si="46"/>
        <v>510204.08</v>
      </c>
      <c r="H178" s="143">
        <f>H179+H180</f>
        <v>0</v>
      </c>
      <c r="I178" s="143">
        <f t="shared" ref="I178:J178" si="69">I179+I180</f>
        <v>0</v>
      </c>
      <c r="J178" s="144">
        <f t="shared" si="69"/>
        <v>510204.08</v>
      </c>
      <c r="K178" s="143"/>
      <c r="L178" s="85"/>
      <c r="M178" s="147">
        <f>M179</f>
        <v>0</v>
      </c>
      <c r="N178" s="62"/>
      <c r="O178" s="71"/>
      <c r="P178" s="128"/>
      <c r="Q178" s="71"/>
      <c r="R178" s="128"/>
      <c r="S178" s="71"/>
      <c r="T178" s="128"/>
      <c r="U178" s="71"/>
      <c r="V178" s="140"/>
    </row>
    <row r="179" spans="1:22" ht="56.25">
      <c r="A179" s="88"/>
      <c r="B179" s="322"/>
      <c r="C179" s="61"/>
      <c r="D179" s="88"/>
      <c r="E179" s="145"/>
      <c r="F179" s="77" t="s">
        <v>41</v>
      </c>
      <c r="G179" s="142">
        <f t="shared" si="46"/>
        <v>10204.08</v>
      </c>
      <c r="H179" s="143"/>
      <c r="I179" s="143"/>
      <c r="J179" s="144">
        <v>10204.08</v>
      </c>
      <c r="K179" s="143"/>
      <c r="L179" s="85"/>
      <c r="M179" s="147"/>
      <c r="N179" s="61"/>
      <c r="O179" s="88"/>
      <c r="P179" s="131"/>
      <c r="Q179" s="88"/>
      <c r="R179" s="131"/>
      <c r="S179" s="88"/>
      <c r="T179" s="131"/>
      <c r="U179" s="88"/>
      <c r="V179" s="145"/>
    </row>
    <row r="180" spans="1:22" ht="33.75">
      <c r="A180" s="91"/>
      <c r="B180" s="323"/>
      <c r="C180" s="94"/>
      <c r="D180" s="91"/>
      <c r="E180" s="75"/>
      <c r="F180" s="77" t="s">
        <v>42</v>
      </c>
      <c r="G180" s="142">
        <f t="shared" si="46"/>
        <v>500000</v>
      </c>
      <c r="H180" s="85"/>
      <c r="I180" s="143"/>
      <c r="J180" s="144">
        <v>500000</v>
      </c>
      <c r="K180" s="143"/>
      <c r="L180" s="85"/>
      <c r="M180" s="148"/>
      <c r="N180" s="94"/>
      <c r="O180" s="91"/>
      <c r="P180" s="134"/>
      <c r="Q180" s="91"/>
      <c r="R180" s="134"/>
      <c r="S180" s="91"/>
      <c r="T180" s="134"/>
      <c r="U180" s="91"/>
      <c r="V180" s="75"/>
    </row>
    <row r="181" spans="1:22">
      <c r="A181" s="156" t="s">
        <v>170</v>
      </c>
      <c r="B181" s="321" t="s">
        <v>222</v>
      </c>
      <c r="C181" s="114">
        <v>2021</v>
      </c>
      <c r="D181" s="111">
        <v>2026</v>
      </c>
      <c r="E181" s="280" t="s">
        <v>125</v>
      </c>
      <c r="F181" s="79" t="s">
        <v>9</v>
      </c>
      <c r="G181" s="142">
        <f t="shared" si="46"/>
        <v>0</v>
      </c>
      <c r="H181" s="143">
        <f>H182+H183</f>
        <v>0</v>
      </c>
      <c r="I181" s="143">
        <f t="shared" ref="I181:M181" si="70">I182+I183</f>
        <v>0</v>
      </c>
      <c r="J181" s="144">
        <f t="shared" si="70"/>
        <v>0</v>
      </c>
      <c r="K181" s="143">
        <f t="shared" si="70"/>
        <v>0</v>
      </c>
      <c r="L181" s="143">
        <f t="shared" si="70"/>
        <v>0</v>
      </c>
      <c r="M181" s="147">
        <f t="shared" si="70"/>
        <v>0</v>
      </c>
      <c r="N181" s="62"/>
      <c r="O181" s="71"/>
      <c r="P181" s="128"/>
      <c r="Q181" s="71"/>
      <c r="R181" s="128"/>
      <c r="S181" s="71"/>
      <c r="T181" s="128"/>
      <c r="U181" s="71"/>
      <c r="V181" s="140"/>
    </row>
    <row r="182" spans="1:22" ht="56.25">
      <c r="A182" s="88"/>
      <c r="B182" s="322"/>
      <c r="C182" s="61"/>
      <c r="D182" s="88"/>
      <c r="E182" s="281"/>
      <c r="F182" s="77" t="s">
        <v>41</v>
      </c>
      <c r="G182" s="142">
        <f t="shared" si="46"/>
        <v>0</v>
      </c>
      <c r="H182" s="143"/>
      <c r="I182" s="143"/>
      <c r="J182" s="144"/>
      <c r="K182" s="143"/>
      <c r="L182" s="143">
        <f>K182</f>
        <v>0</v>
      </c>
      <c r="M182" s="147">
        <f>L182</f>
        <v>0</v>
      </c>
      <c r="N182" s="61"/>
      <c r="O182" s="88"/>
      <c r="P182" s="131"/>
      <c r="Q182" s="88"/>
      <c r="R182" s="131"/>
      <c r="S182" s="88"/>
      <c r="T182" s="131"/>
      <c r="U182" s="88"/>
      <c r="V182" s="145"/>
    </row>
    <row r="183" spans="1:22" ht="33.75">
      <c r="A183" s="88"/>
      <c r="B183" s="323"/>
      <c r="C183" s="61"/>
      <c r="D183" s="88"/>
      <c r="E183" s="282"/>
      <c r="F183" s="86" t="s">
        <v>42</v>
      </c>
      <c r="G183" s="166">
        <f t="shared" si="46"/>
        <v>0</v>
      </c>
      <c r="H183" s="71"/>
      <c r="I183" s="150"/>
      <c r="J183" s="130"/>
      <c r="K183" s="150"/>
      <c r="L183" s="71"/>
      <c r="M183" s="62"/>
      <c r="N183" s="61"/>
      <c r="O183" s="91"/>
      <c r="P183" s="131"/>
      <c r="Q183" s="88"/>
      <c r="R183" s="131"/>
      <c r="S183" s="88"/>
      <c r="T183" s="131"/>
      <c r="U183" s="88"/>
      <c r="V183" s="145"/>
    </row>
    <row r="184" spans="1:22">
      <c r="A184" s="156" t="s">
        <v>223</v>
      </c>
      <c r="B184" s="321" t="s">
        <v>224</v>
      </c>
      <c r="C184" s="114">
        <v>2021</v>
      </c>
      <c r="D184" s="111">
        <v>2026</v>
      </c>
      <c r="E184" s="140"/>
      <c r="F184" s="79" t="s">
        <v>9</v>
      </c>
      <c r="G184" s="142">
        <f t="shared" si="46"/>
        <v>20408.16</v>
      </c>
      <c r="H184" s="143">
        <f>H185+H186</f>
        <v>0</v>
      </c>
      <c r="I184" s="143">
        <f t="shared" ref="I184:J184" si="71">I185+I186</f>
        <v>20408.16</v>
      </c>
      <c r="J184" s="144">
        <f t="shared" si="71"/>
        <v>0</v>
      </c>
      <c r="K184" s="143"/>
      <c r="L184" s="85"/>
      <c r="M184" s="147">
        <f>M185+M186</f>
        <v>0</v>
      </c>
      <c r="N184" s="316" t="s">
        <v>171</v>
      </c>
      <c r="O184" s="61" t="s">
        <v>22</v>
      </c>
      <c r="P184" s="62">
        <v>100</v>
      </c>
      <c r="Q184" s="71">
        <v>100</v>
      </c>
      <c r="R184" s="71">
        <v>100</v>
      </c>
      <c r="S184" s="71">
        <v>100</v>
      </c>
      <c r="T184" s="71">
        <v>100</v>
      </c>
      <c r="U184" s="71">
        <v>100</v>
      </c>
      <c r="V184" s="71">
        <v>100</v>
      </c>
    </row>
    <row r="185" spans="1:22" ht="56.25">
      <c r="A185" s="157"/>
      <c r="B185" s="322"/>
      <c r="C185" s="61"/>
      <c r="D185" s="88"/>
      <c r="E185" s="145"/>
      <c r="F185" s="87" t="s">
        <v>41</v>
      </c>
      <c r="G185" s="142">
        <f t="shared" si="46"/>
        <v>20408.16</v>
      </c>
      <c r="H185" s="85"/>
      <c r="I185" s="143">
        <v>20408.16</v>
      </c>
      <c r="J185" s="144"/>
      <c r="K185" s="143"/>
      <c r="L185" s="85"/>
      <c r="M185" s="147"/>
      <c r="N185" s="317"/>
      <c r="O185" s="88"/>
      <c r="P185" s="131"/>
      <c r="Q185" s="88"/>
      <c r="R185" s="131"/>
      <c r="S185" s="88"/>
      <c r="T185" s="131"/>
      <c r="U185" s="88"/>
      <c r="V185" s="145"/>
    </row>
    <row r="186" spans="1:22" ht="33.75">
      <c r="A186" s="158"/>
      <c r="B186" s="323"/>
      <c r="C186" s="94"/>
      <c r="D186" s="91"/>
      <c r="E186" s="75"/>
      <c r="F186" s="87" t="s">
        <v>42</v>
      </c>
      <c r="G186" s="142">
        <f t="shared" si="46"/>
        <v>0</v>
      </c>
      <c r="H186" s="143"/>
      <c r="I186" s="143"/>
      <c r="J186" s="144"/>
      <c r="K186" s="143"/>
      <c r="L186" s="85"/>
      <c r="M186" s="148"/>
      <c r="N186" s="318"/>
      <c r="O186" s="91"/>
      <c r="P186" s="134"/>
      <c r="Q186" s="91"/>
      <c r="R186" s="134"/>
      <c r="S186" s="91"/>
      <c r="T186" s="134"/>
      <c r="U186" s="91"/>
      <c r="V186" s="75"/>
    </row>
    <row r="187" spans="1:22">
      <c r="A187" s="310" t="s">
        <v>94</v>
      </c>
      <c r="B187" s="311"/>
      <c r="C187" s="121">
        <v>2021</v>
      </c>
      <c r="D187" s="112">
        <v>2026</v>
      </c>
      <c r="E187" s="131"/>
      <c r="F187" s="88"/>
      <c r="G187" s="172"/>
      <c r="H187" s="131"/>
      <c r="I187" s="166"/>
      <c r="J187" s="133"/>
      <c r="K187" s="132"/>
      <c r="L187" s="88"/>
      <c r="M187" s="131"/>
      <c r="N187" s="61"/>
      <c r="O187" s="88"/>
      <c r="P187" s="131"/>
      <c r="Q187" s="88"/>
      <c r="R187" s="131"/>
      <c r="S187" s="88"/>
      <c r="T187" s="131"/>
      <c r="U187" s="88"/>
      <c r="V187" s="145"/>
    </row>
    <row r="188" spans="1:22">
      <c r="A188" s="312"/>
      <c r="B188" s="313"/>
      <c r="C188" s="61"/>
      <c r="D188" s="88"/>
      <c r="E188" s="131"/>
      <c r="F188" s="72"/>
      <c r="G188" s="172"/>
      <c r="H188" s="131"/>
      <c r="I188" s="166"/>
      <c r="J188" s="133"/>
      <c r="K188" s="132"/>
      <c r="L188" s="88"/>
      <c r="M188" s="131"/>
      <c r="N188" s="61"/>
      <c r="O188" s="88"/>
      <c r="P188" s="131"/>
      <c r="Q188" s="88"/>
      <c r="R188" s="131"/>
      <c r="S188" s="88"/>
      <c r="T188" s="131"/>
      <c r="U188" s="88"/>
      <c r="V188" s="145"/>
    </row>
    <row r="189" spans="1:22">
      <c r="A189" s="314"/>
      <c r="B189" s="315"/>
      <c r="C189" s="94"/>
      <c r="D189" s="91"/>
      <c r="E189" s="134"/>
      <c r="F189" s="73"/>
      <c r="G189" s="173"/>
      <c r="H189" s="134"/>
      <c r="I189" s="142"/>
      <c r="J189" s="136"/>
      <c r="K189" s="135"/>
      <c r="L189" s="91"/>
      <c r="M189" s="134"/>
      <c r="N189" s="61"/>
      <c r="O189" s="88"/>
      <c r="P189" s="131"/>
      <c r="Q189" s="88"/>
      <c r="R189" s="131"/>
      <c r="S189" s="88"/>
      <c r="T189" s="131"/>
      <c r="U189" s="88"/>
      <c r="V189" s="145"/>
    </row>
    <row r="190" spans="1:22">
      <c r="A190" s="137" t="s">
        <v>23</v>
      </c>
      <c r="B190" s="339" t="s">
        <v>57</v>
      </c>
      <c r="C190" s="114">
        <v>2021</v>
      </c>
      <c r="D190" s="111">
        <v>2026</v>
      </c>
      <c r="E190" s="280" t="s">
        <v>125</v>
      </c>
      <c r="F190" s="75" t="s">
        <v>9</v>
      </c>
      <c r="G190" s="138">
        <f t="shared" ref="G190:G253" si="72">H190+I190+J190+K190+L190+M190</f>
        <v>118062340.17</v>
      </c>
      <c r="H190" s="138">
        <f>H191+H192</f>
        <v>24284872.25</v>
      </c>
      <c r="I190" s="138">
        <f t="shared" ref="I190:M190" si="73">I191+I192</f>
        <v>27051236.68</v>
      </c>
      <c r="J190" s="139">
        <f t="shared" si="73"/>
        <v>29610995.899999999</v>
      </c>
      <c r="K190" s="138">
        <f t="shared" si="73"/>
        <v>12438411.779999999</v>
      </c>
      <c r="L190" s="138">
        <f t="shared" si="73"/>
        <v>12338411.779999999</v>
      </c>
      <c r="M190" s="138">
        <f t="shared" si="73"/>
        <v>12338411.779999999</v>
      </c>
      <c r="N190" s="62"/>
      <c r="O190" s="71"/>
      <c r="P190" s="128"/>
      <c r="Q190" s="71"/>
      <c r="R190" s="128"/>
      <c r="S190" s="71"/>
      <c r="T190" s="128"/>
      <c r="U190" s="71"/>
      <c r="V190" s="140"/>
    </row>
    <row r="191" spans="1:22" ht="56.25">
      <c r="A191" s="141"/>
      <c r="B191" s="340"/>
      <c r="C191" s="61"/>
      <c r="D191" s="88"/>
      <c r="E191" s="281"/>
      <c r="F191" s="77" t="s">
        <v>41</v>
      </c>
      <c r="G191" s="142">
        <f t="shared" si="72"/>
        <v>80015351.170000002</v>
      </c>
      <c r="H191" s="143">
        <f>H194+H197</f>
        <v>12273104.25</v>
      </c>
      <c r="I191" s="143">
        <f>I194+I197+I200</f>
        <v>14036224.68</v>
      </c>
      <c r="J191" s="144">
        <f>J194+J197+J200+J203</f>
        <v>16590786.9</v>
      </c>
      <c r="K191" s="144">
        <f t="shared" ref="K191:M191" si="74">K194+K197+K200+K203</f>
        <v>12438411.779999999</v>
      </c>
      <c r="L191" s="144">
        <f t="shared" si="74"/>
        <v>12338411.779999999</v>
      </c>
      <c r="M191" s="144">
        <f t="shared" si="74"/>
        <v>12338411.779999999</v>
      </c>
      <c r="N191" s="61"/>
      <c r="O191" s="88"/>
      <c r="P191" s="131"/>
      <c r="Q191" s="88"/>
      <c r="R191" s="131"/>
      <c r="S191" s="88"/>
      <c r="T191" s="131"/>
      <c r="U191" s="88"/>
      <c r="V191" s="145"/>
    </row>
    <row r="192" spans="1:22" ht="33.75">
      <c r="A192" s="146"/>
      <c r="B192" s="341"/>
      <c r="C192" s="94"/>
      <c r="D192" s="91"/>
      <c r="E192" s="282"/>
      <c r="F192" s="77" t="s">
        <v>42</v>
      </c>
      <c r="G192" s="142">
        <f t="shared" si="72"/>
        <v>38046989</v>
      </c>
      <c r="H192" s="143">
        <f>H195+H198</f>
        <v>12011768</v>
      </c>
      <c r="I192" s="143">
        <f t="shared" ref="I192" si="75">I195+I198</f>
        <v>13015012</v>
      </c>
      <c r="J192" s="144">
        <f>J195+J198+J201</f>
        <v>13020209</v>
      </c>
      <c r="K192" s="143">
        <f t="shared" ref="K192:M192" si="76">K195+K198+K201</f>
        <v>0</v>
      </c>
      <c r="L192" s="143">
        <f t="shared" si="76"/>
        <v>0</v>
      </c>
      <c r="M192" s="143">
        <f t="shared" si="76"/>
        <v>0</v>
      </c>
      <c r="N192" s="94"/>
      <c r="O192" s="91"/>
      <c r="P192" s="134"/>
      <c r="Q192" s="91"/>
      <c r="R192" s="134"/>
      <c r="S192" s="91"/>
      <c r="T192" s="134"/>
      <c r="U192" s="91"/>
      <c r="V192" s="75"/>
    </row>
    <row r="193" spans="1:22">
      <c r="A193" s="126" t="s">
        <v>29</v>
      </c>
      <c r="B193" s="304" t="s">
        <v>168</v>
      </c>
      <c r="C193" s="114">
        <v>2021</v>
      </c>
      <c r="D193" s="111">
        <v>2026</v>
      </c>
      <c r="E193" s="280" t="s">
        <v>125</v>
      </c>
      <c r="F193" s="79" t="s">
        <v>9</v>
      </c>
      <c r="G193" s="142">
        <f t="shared" si="72"/>
        <v>28161717.560000002</v>
      </c>
      <c r="H193" s="143">
        <f>H194+H195</f>
        <v>7378795.25</v>
      </c>
      <c r="I193" s="143">
        <f t="shared" ref="I193:M193" si="77">I194+I195</f>
        <v>3886520.06</v>
      </c>
      <c r="J193" s="144">
        <f t="shared" si="77"/>
        <v>4694060.91</v>
      </c>
      <c r="K193" s="143">
        <f t="shared" si="77"/>
        <v>4134113.78</v>
      </c>
      <c r="L193" s="143">
        <f t="shared" si="77"/>
        <v>4034113.78</v>
      </c>
      <c r="M193" s="143">
        <f t="shared" si="77"/>
        <v>4034113.78</v>
      </c>
      <c r="N193" s="316" t="s">
        <v>69</v>
      </c>
      <c r="O193" s="61" t="s">
        <v>22</v>
      </c>
      <c r="P193" s="61">
        <v>100</v>
      </c>
      <c r="Q193" s="61">
        <v>100</v>
      </c>
      <c r="R193" s="61">
        <v>100</v>
      </c>
      <c r="S193" s="61">
        <v>100</v>
      </c>
      <c r="T193" s="61">
        <v>100</v>
      </c>
      <c r="U193" s="61">
        <v>100</v>
      </c>
      <c r="V193" s="88">
        <v>100</v>
      </c>
    </row>
    <row r="194" spans="1:22" ht="56.25">
      <c r="A194" s="141"/>
      <c r="B194" s="305"/>
      <c r="C194" s="61"/>
      <c r="D194" s="88"/>
      <c r="E194" s="281"/>
      <c r="F194" s="77" t="s">
        <v>41</v>
      </c>
      <c r="G194" s="142">
        <f t="shared" si="72"/>
        <v>28161717.560000002</v>
      </c>
      <c r="H194" s="143">
        <v>7378795.25</v>
      </c>
      <c r="I194" s="143">
        <v>3886520.06</v>
      </c>
      <c r="J194" s="144">
        <v>4694060.91</v>
      </c>
      <c r="K194" s="143">
        <v>4134113.78</v>
      </c>
      <c r="L194" s="143">
        <v>4034113.78</v>
      </c>
      <c r="M194" s="143">
        <v>4034113.78</v>
      </c>
      <c r="N194" s="317"/>
      <c r="O194" s="61"/>
      <c r="P194" s="61"/>
      <c r="Q194" s="88"/>
      <c r="R194" s="131"/>
      <c r="S194" s="88"/>
      <c r="T194" s="131"/>
      <c r="U194" s="88"/>
      <c r="V194" s="88"/>
    </row>
    <row r="195" spans="1:22" ht="33.75">
      <c r="A195" s="146"/>
      <c r="B195" s="306"/>
      <c r="C195" s="94"/>
      <c r="D195" s="91"/>
      <c r="E195" s="282"/>
      <c r="F195" s="77" t="s">
        <v>42</v>
      </c>
      <c r="G195" s="142">
        <f t="shared" si="72"/>
        <v>0</v>
      </c>
      <c r="H195" s="85"/>
      <c r="I195" s="143"/>
      <c r="J195" s="144"/>
      <c r="K195" s="143"/>
      <c r="L195" s="85"/>
      <c r="M195" s="85"/>
      <c r="N195" s="318"/>
      <c r="O195" s="61"/>
      <c r="P195" s="61"/>
      <c r="Q195" s="88"/>
      <c r="R195" s="131"/>
      <c r="S195" s="88"/>
      <c r="T195" s="131"/>
      <c r="U195" s="88"/>
      <c r="V195" s="88"/>
    </row>
    <row r="196" spans="1:22">
      <c r="A196" s="126" t="s">
        <v>134</v>
      </c>
      <c r="B196" s="304" t="s">
        <v>58</v>
      </c>
      <c r="C196" s="114">
        <v>2021</v>
      </c>
      <c r="D196" s="111">
        <v>2026</v>
      </c>
      <c r="E196" s="280" t="s">
        <v>125</v>
      </c>
      <c r="F196" s="79" t="s">
        <v>9</v>
      </c>
      <c r="G196" s="142">
        <f t="shared" si="72"/>
        <v>89646996.609999999</v>
      </c>
      <c r="H196" s="143">
        <f>H197+H198</f>
        <v>16906077</v>
      </c>
      <c r="I196" s="143">
        <f t="shared" ref="I196:M196" si="78">I197+I198</f>
        <v>23164716.619999997</v>
      </c>
      <c r="J196" s="144">
        <f t="shared" si="78"/>
        <v>24672308.990000002</v>
      </c>
      <c r="K196" s="143">
        <f t="shared" si="78"/>
        <v>8301298</v>
      </c>
      <c r="L196" s="143">
        <f t="shared" si="78"/>
        <v>8301298</v>
      </c>
      <c r="M196" s="147">
        <f t="shared" si="78"/>
        <v>8301298</v>
      </c>
      <c r="N196" s="71"/>
      <c r="O196" s="128"/>
      <c r="P196" s="71"/>
      <c r="Q196" s="128"/>
      <c r="R196" s="71"/>
      <c r="S196" s="128"/>
      <c r="T196" s="71"/>
      <c r="U196" s="128"/>
      <c r="V196" s="71"/>
    </row>
    <row r="197" spans="1:22" ht="56.25">
      <c r="A197" s="141"/>
      <c r="B197" s="305"/>
      <c r="C197" s="61"/>
      <c r="D197" s="88"/>
      <c r="E197" s="281"/>
      <c r="F197" s="77" t="s">
        <v>41</v>
      </c>
      <c r="G197" s="142">
        <f t="shared" si="72"/>
        <v>51600007.609999999</v>
      </c>
      <c r="H197" s="143">
        <v>4894309</v>
      </c>
      <c r="I197" s="143">
        <v>10149704.619999999</v>
      </c>
      <c r="J197" s="144">
        <v>11652099.99</v>
      </c>
      <c r="K197" s="143">
        <v>8301298</v>
      </c>
      <c r="L197" s="143">
        <v>8301298</v>
      </c>
      <c r="M197" s="147">
        <v>8301298</v>
      </c>
      <c r="N197" s="88"/>
      <c r="O197" s="131"/>
      <c r="P197" s="88"/>
      <c r="Q197" s="131"/>
      <c r="R197" s="88"/>
      <c r="S197" s="131"/>
      <c r="T197" s="88"/>
      <c r="U197" s="131"/>
      <c r="V197" s="88"/>
    </row>
    <row r="198" spans="1:22" ht="33.75">
      <c r="A198" s="146"/>
      <c r="B198" s="306"/>
      <c r="C198" s="94"/>
      <c r="D198" s="91"/>
      <c r="E198" s="282"/>
      <c r="F198" s="77" t="s">
        <v>42</v>
      </c>
      <c r="G198" s="142">
        <f t="shared" si="72"/>
        <v>38046989</v>
      </c>
      <c r="H198" s="143">
        <v>12011768</v>
      </c>
      <c r="I198" s="143">
        <v>13015012</v>
      </c>
      <c r="J198" s="144">
        <v>13020209</v>
      </c>
      <c r="K198" s="143"/>
      <c r="L198" s="143"/>
      <c r="M198" s="148"/>
      <c r="N198" s="91"/>
      <c r="O198" s="134"/>
      <c r="P198" s="91"/>
      <c r="Q198" s="134"/>
      <c r="R198" s="91"/>
      <c r="S198" s="134"/>
      <c r="T198" s="91"/>
      <c r="U198" s="134"/>
      <c r="V198" s="91"/>
    </row>
    <row r="199" spans="1:22">
      <c r="A199" s="126" t="s">
        <v>225</v>
      </c>
      <c r="B199" s="304" t="s">
        <v>216</v>
      </c>
      <c r="C199" s="114">
        <v>2021</v>
      </c>
      <c r="D199" s="111">
        <v>2026</v>
      </c>
      <c r="E199" s="280" t="s">
        <v>125</v>
      </c>
      <c r="F199" s="79" t="s">
        <v>9</v>
      </c>
      <c r="G199" s="142">
        <f t="shared" si="72"/>
        <v>9000</v>
      </c>
      <c r="H199" s="143">
        <f>H200+H201</f>
        <v>0</v>
      </c>
      <c r="I199" s="143">
        <f t="shared" ref="I199:M199" si="79">I200+I201</f>
        <v>0</v>
      </c>
      <c r="J199" s="144">
        <f t="shared" si="79"/>
        <v>0</v>
      </c>
      <c r="K199" s="143">
        <f t="shared" si="79"/>
        <v>3000</v>
      </c>
      <c r="L199" s="143">
        <f t="shared" si="79"/>
        <v>3000</v>
      </c>
      <c r="M199" s="147">
        <f t="shared" si="79"/>
        <v>3000</v>
      </c>
      <c r="N199" s="71"/>
      <c r="O199" s="128"/>
      <c r="P199" s="71"/>
      <c r="Q199" s="128"/>
      <c r="R199" s="71"/>
      <c r="S199" s="128"/>
      <c r="T199" s="71"/>
      <c r="U199" s="128"/>
      <c r="V199" s="71"/>
    </row>
    <row r="200" spans="1:22" ht="56.25">
      <c r="A200" s="141"/>
      <c r="B200" s="305"/>
      <c r="C200" s="61"/>
      <c r="D200" s="88"/>
      <c r="E200" s="281"/>
      <c r="F200" s="77" t="s">
        <v>41</v>
      </c>
      <c r="G200" s="142"/>
      <c r="H200" s="143"/>
      <c r="I200" s="143"/>
      <c r="J200" s="144"/>
      <c r="K200" s="143">
        <v>3000</v>
      </c>
      <c r="L200" s="143">
        <v>3000</v>
      </c>
      <c r="M200" s="147">
        <v>3000</v>
      </c>
      <c r="N200" s="88"/>
      <c r="O200" s="131"/>
      <c r="P200" s="88"/>
      <c r="Q200" s="131"/>
      <c r="R200" s="88"/>
      <c r="S200" s="131"/>
      <c r="T200" s="88"/>
      <c r="U200" s="131"/>
      <c r="V200" s="88"/>
    </row>
    <row r="201" spans="1:22" ht="33.75">
      <c r="A201" s="146"/>
      <c r="B201" s="306"/>
      <c r="C201" s="94"/>
      <c r="D201" s="91"/>
      <c r="E201" s="282"/>
      <c r="F201" s="77" t="s">
        <v>42</v>
      </c>
      <c r="G201" s="142"/>
      <c r="H201" s="143"/>
      <c r="I201" s="143"/>
      <c r="J201" s="144"/>
      <c r="K201" s="143"/>
      <c r="L201" s="85"/>
      <c r="M201" s="148"/>
      <c r="N201" s="91"/>
      <c r="O201" s="134"/>
      <c r="P201" s="91"/>
      <c r="Q201" s="134"/>
      <c r="R201" s="91"/>
      <c r="S201" s="134"/>
      <c r="T201" s="91"/>
      <c r="U201" s="134"/>
      <c r="V201" s="91"/>
    </row>
    <row r="202" spans="1:22">
      <c r="A202" s="153" t="s">
        <v>290</v>
      </c>
      <c r="B202" s="342" t="s">
        <v>291</v>
      </c>
      <c r="C202" s="114">
        <v>2021</v>
      </c>
      <c r="D202" s="111">
        <v>2026</v>
      </c>
      <c r="E202" s="280" t="s">
        <v>125</v>
      </c>
      <c r="F202" s="85" t="s">
        <v>9</v>
      </c>
      <c r="G202" s="143">
        <f>G203+G204</f>
        <v>244626</v>
      </c>
      <c r="H202" s="150"/>
      <c r="I202" s="129"/>
      <c r="J202" s="130">
        <f>J203+J204</f>
        <v>244626</v>
      </c>
      <c r="K202" s="129"/>
      <c r="L202" s="71"/>
      <c r="M202" s="128"/>
      <c r="N202" s="71"/>
      <c r="O202" s="71"/>
      <c r="P202" s="62"/>
      <c r="Q202" s="71"/>
      <c r="R202" s="128"/>
      <c r="S202" s="71"/>
      <c r="T202" s="128"/>
      <c r="U202" s="71"/>
      <c r="V202" s="140"/>
    </row>
    <row r="203" spans="1:22" ht="56.25">
      <c r="A203" s="141"/>
      <c r="B203" s="343"/>
      <c r="C203" s="61"/>
      <c r="D203" s="88"/>
      <c r="E203" s="281"/>
      <c r="F203" s="82" t="s">
        <v>41</v>
      </c>
      <c r="G203" s="143">
        <f>H203+I203+J203+K203+L203+M203</f>
        <v>244626</v>
      </c>
      <c r="H203" s="150"/>
      <c r="I203" s="129"/>
      <c r="J203" s="130">
        <v>244626</v>
      </c>
      <c r="K203" s="129"/>
      <c r="L203" s="71"/>
      <c r="M203" s="128"/>
      <c r="N203" s="88"/>
      <c r="O203" s="88"/>
      <c r="P203" s="61"/>
      <c r="Q203" s="88"/>
      <c r="R203" s="131"/>
      <c r="S203" s="88"/>
      <c r="T203" s="131"/>
      <c r="U203" s="88"/>
      <c r="V203" s="145"/>
    </row>
    <row r="204" spans="1:22" ht="33.75">
      <c r="A204" s="146"/>
      <c r="B204" s="344"/>
      <c r="C204" s="61"/>
      <c r="D204" s="88"/>
      <c r="E204" s="282"/>
      <c r="F204" s="82" t="s">
        <v>42</v>
      </c>
      <c r="G204" s="143"/>
      <c r="H204" s="150"/>
      <c r="I204" s="129"/>
      <c r="J204" s="130"/>
      <c r="K204" s="129"/>
      <c r="L204" s="71"/>
      <c r="M204" s="128"/>
      <c r="N204" s="91"/>
      <c r="O204" s="91"/>
      <c r="P204" s="94"/>
      <c r="Q204" s="91"/>
      <c r="R204" s="134"/>
      <c r="S204" s="91"/>
      <c r="T204" s="134"/>
      <c r="U204" s="91"/>
      <c r="V204" s="75"/>
    </row>
    <row r="205" spans="1:22">
      <c r="A205" s="310" t="s">
        <v>95</v>
      </c>
      <c r="B205" s="311"/>
      <c r="C205" s="114">
        <v>2021</v>
      </c>
      <c r="D205" s="111">
        <v>2026</v>
      </c>
      <c r="E205" s="128"/>
      <c r="F205" s="71"/>
      <c r="G205" s="129"/>
      <c r="H205" s="71"/>
      <c r="I205" s="129"/>
      <c r="J205" s="130"/>
      <c r="K205" s="129"/>
      <c r="L205" s="71"/>
      <c r="M205" s="128"/>
      <c r="N205" s="61"/>
      <c r="O205" s="88"/>
      <c r="P205" s="131"/>
      <c r="Q205" s="88"/>
      <c r="R205" s="131"/>
      <c r="S205" s="88"/>
      <c r="T205" s="131"/>
      <c r="U205" s="88"/>
      <c r="V205" s="145"/>
    </row>
    <row r="206" spans="1:22">
      <c r="A206" s="312"/>
      <c r="B206" s="313"/>
      <c r="C206" s="61"/>
      <c r="D206" s="88"/>
      <c r="E206" s="131"/>
      <c r="F206" s="72"/>
      <c r="G206" s="132"/>
      <c r="H206" s="88"/>
      <c r="I206" s="132"/>
      <c r="J206" s="133"/>
      <c r="K206" s="132"/>
      <c r="L206" s="88"/>
      <c r="M206" s="131"/>
      <c r="N206" s="61"/>
      <c r="O206" s="88"/>
      <c r="P206" s="131"/>
      <c r="Q206" s="88"/>
      <c r="R206" s="131"/>
      <c r="S206" s="88"/>
      <c r="T206" s="131"/>
      <c r="U206" s="88"/>
      <c r="V206" s="145"/>
    </row>
    <row r="207" spans="1:22">
      <c r="A207" s="314"/>
      <c r="B207" s="315"/>
      <c r="C207" s="94"/>
      <c r="D207" s="91"/>
      <c r="E207" s="134"/>
      <c r="F207" s="73"/>
      <c r="G207" s="135"/>
      <c r="H207" s="91"/>
      <c r="I207" s="135"/>
      <c r="J207" s="136"/>
      <c r="K207" s="135"/>
      <c r="L207" s="91"/>
      <c r="M207" s="134"/>
      <c r="N207" s="61"/>
      <c r="O207" s="88"/>
      <c r="P207" s="131"/>
      <c r="Q207" s="88"/>
      <c r="R207" s="131"/>
      <c r="S207" s="88"/>
      <c r="T207" s="131"/>
      <c r="U207" s="88"/>
      <c r="V207" s="145"/>
    </row>
    <row r="208" spans="1:22">
      <c r="A208" s="137" t="s">
        <v>24</v>
      </c>
      <c r="B208" s="339" t="s">
        <v>127</v>
      </c>
      <c r="C208" s="114">
        <v>2021</v>
      </c>
      <c r="D208" s="111">
        <v>2026</v>
      </c>
      <c r="E208" s="280" t="s">
        <v>125</v>
      </c>
      <c r="F208" s="75" t="s">
        <v>9</v>
      </c>
      <c r="G208" s="138">
        <f t="shared" si="72"/>
        <v>24329718.420000002</v>
      </c>
      <c r="H208" s="138">
        <f>H209+H210</f>
        <v>3141698.6</v>
      </c>
      <c r="I208" s="138">
        <f t="shared" ref="I208:M208" si="80">I209+I210</f>
        <v>3592127.91</v>
      </c>
      <c r="J208" s="139">
        <f t="shared" si="80"/>
        <v>4450035.91</v>
      </c>
      <c r="K208" s="138">
        <f t="shared" si="80"/>
        <v>4381952</v>
      </c>
      <c r="L208" s="138">
        <f t="shared" si="80"/>
        <v>4381952</v>
      </c>
      <c r="M208" s="138">
        <f t="shared" si="80"/>
        <v>4381952</v>
      </c>
      <c r="N208" s="62"/>
      <c r="O208" s="71"/>
      <c r="P208" s="128"/>
      <c r="Q208" s="71"/>
      <c r="R208" s="128"/>
      <c r="S208" s="71"/>
      <c r="T208" s="128"/>
      <c r="U208" s="71"/>
      <c r="V208" s="140"/>
    </row>
    <row r="209" spans="1:26" ht="44.25" customHeight="1">
      <c r="A209" s="141"/>
      <c r="B209" s="340"/>
      <c r="C209" s="61"/>
      <c r="D209" s="88"/>
      <c r="E209" s="281"/>
      <c r="F209" s="77" t="s">
        <v>41</v>
      </c>
      <c r="G209" s="142">
        <f t="shared" si="72"/>
        <v>24222271.539999999</v>
      </c>
      <c r="H209" s="143">
        <f>H212</f>
        <v>3034251.72</v>
      </c>
      <c r="I209" s="143">
        <f t="shared" ref="I209:I210" si="81">I212</f>
        <v>3592127.91</v>
      </c>
      <c r="J209" s="144">
        <f>J212+J215</f>
        <v>4450035.91</v>
      </c>
      <c r="K209" s="143">
        <f t="shared" ref="K209:M210" si="82">K212+K215</f>
        <v>4381952</v>
      </c>
      <c r="L209" s="143">
        <f t="shared" si="82"/>
        <v>4381952</v>
      </c>
      <c r="M209" s="143">
        <f t="shared" si="82"/>
        <v>4381952</v>
      </c>
      <c r="N209" s="61"/>
      <c r="O209" s="88"/>
      <c r="P209" s="131"/>
      <c r="Q209" s="88"/>
      <c r="R209" s="131"/>
      <c r="S209" s="88"/>
      <c r="T209" s="131"/>
      <c r="U209" s="88"/>
      <c r="V209" s="145"/>
    </row>
    <row r="210" spans="1:26" ht="33.75" customHeight="1">
      <c r="A210" s="146"/>
      <c r="B210" s="341"/>
      <c r="C210" s="94"/>
      <c r="D210" s="91"/>
      <c r="E210" s="282"/>
      <c r="F210" s="77" t="s">
        <v>42</v>
      </c>
      <c r="G210" s="142">
        <f t="shared" si="72"/>
        <v>107446.88</v>
      </c>
      <c r="H210" s="143">
        <f>H213+H216</f>
        <v>107446.88</v>
      </c>
      <c r="I210" s="143">
        <f t="shared" si="81"/>
        <v>0</v>
      </c>
      <c r="J210" s="144">
        <f>J213+J216</f>
        <v>0</v>
      </c>
      <c r="K210" s="143">
        <f t="shared" si="82"/>
        <v>0</v>
      </c>
      <c r="L210" s="143">
        <f t="shared" si="82"/>
        <v>0</v>
      </c>
      <c r="M210" s="143">
        <f t="shared" si="82"/>
        <v>0</v>
      </c>
      <c r="N210" s="94"/>
      <c r="O210" s="91"/>
      <c r="P210" s="134"/>
      <c r="Q210" s="91"/>
      <c r="R210" s="134"/>
      <c r="S210" s="91"/>
      <c r="T210" s="134"/>
      <c r="U210" s="91"/>
      <c r="V210" s="75"/>
    </row>
    <row r="211" spans="1:26" ht="11.25" customHeight="1">
      <c r="A211" s="126" t="s">
        <v>25</v>
      </c>
      <c r="B211" s="304" t="s">
        <v>59</v>
      </c>
      <c r="C211" s="114">
        <v>2021</v>
      </c>
      <c r="D211" s="111">
        <v>2026</v>
      </c>
      <c r="E211" s="280" t="s">
        <v>125</v>
      </c>
      <c r="F211" s="79" t="s">
        <v>9</v>
      </c>
      <c r="G211" s="142">
        <f t="shared" si="72"/>
        <v>24222271.539999999</v>
      </c>
      <c r="H211" s="143">
        <f>H212+H213</f>
        <v>3034251.72</v>
      </c>
      <c r="I211" s="143">
        <f t="shared" ref="I211:M211" si="83">I212+I213</f>
        <v>3592127.91</v>
      </c>
      <c r="J211" s="144">
        <f t="shared" si="83"/>
        <v>4450035.91</v>
      </c>
      <c r="K211" s="143">
        <f t="shared" si="83"/>
        <v>4381952</v>
      </c>
      <c r="L211" s="143">
        <f t="shared" si="83"/>
        <v>4381952</v>
      </c>
      <c r="M211" s="143">
        <f t="shared" si="83"/>
        <v>4381952</v>
      </c>
      <c r="N211" s="307" t="s">
        <v>33</v>
      </c>
      <c r="O211" s="62" t="s">
        <v>30</v>
      </c>
      <c r="P211" s="62">
        <v>5</v>
      </c>
      <c r="Q211" s="71">
        <v>5</v>
      </c>
      <c r="R211" s="128">
        <v>5</v>
      </c>
      <c r="S211" s="71">
        <v>4</v>
      </c>
      <c r="T211" s="128">
        <v>6</v>
      </c>
      <c r="U211" s="71">
        <v>3</v>
      </c>
      <c r="V211" s="140">
        <v>5</v>
      </c>
    </row>
    <row r="212" spans="1:26" ht="44.25" customHeight="1">
      <c r="A212" s="141"/>
      <c r="B212" s="305"/>
      <c r="C212" s="61"/>
      <c r="D212" s="88"/>
      <c r="E212" s="281"/>
      <c r="F212" s="77" t="s">
        <v>41</v>
      </c>
      <c r="G212" s="142">
        <f t="shared" si="72"/>
        <v>24222271.539999999</v>
      </c>
      <c r="H212" s="143">
        <v>3034251.72</v>
      </c>
      <c r="I212" s="143">
        <v>3592127.91</v>
      </c>
      <c r="J212" s="144">
        <v>4450035.91</v>
      </c>
      <c r="K212" s="143">
        <v>4381952</v>
      </c>
      <c r="L212" s="143">
        <v>4381952</v>
      </c>
      <c r="M212" s="143">
        <v>4381952</v>
      </c>
      <c r="N212" s="308"/>
      <c r="O212" s="88"/>
      <c r="P212" s="61"/>
      <c r="Q212" s="88"/>
      <c r="R212" s="131"/>
      <c r="S212" s="88"/>
      <c r="T212" s="131"/>
      <c r="U212" s="88"/>
      <c r="V212" s="145"/>
    </row>
    <row r="213" spans="1:26" ht="35.25" customHeight="1">
      <c r="A213" s="146"/>
      <c r="B213" s="306"/>
      <c r="C213" s="94"/>
      <c r="D213" s="91"/>
      <c r="E213" s="282"/>
      <c r="F213" s="86" t="s">
        <v>42</v>
      </c>
      <c r="G213" s="143">
        <f t="shared" si="72"/>
        <v>0</v>
      </c>
      <c r="H213" s="150"/>
      <c r="I213" s="150"/>
      <c r="J213" s="130"/>
      <c r="K213" s="150"/>
      <c r="L213" s="71"/>
      <c r="M213" s="71"/>
      <c r="N213" s="309"/>
      <c r="O213" s="91"/>
      <c r="P213" s="94"/>
      <c r="Q213" s="91"/>
      <c r="R213" s="134"/>
      <c r="S213" s="91"/>
      <c r="T213" s="134"/>
      <c r="U213" s="91"/>
      <c r="V213" s="75"/>
    </row>
    <row r="214" spans="1:26">
      <c r="A214" s="153" t="s">
        <v>159</v>
      </c>
      <c r="B214" s="304" t="s">
        <v>160</v>
      </c>
      <c r="C214" s="114">
        <v>2021</v>
      </c>
      <c r="D214" s="111">
        <v>2026</v>
      </c>
      <c r="E214" s="280" t="s">
        <v>125</v>
      </c>
      <c r="F214" s="79" t="s">
        <v>9</v>
      </c>
      <c r="G214" s="142">
        <f t="shared" si="72"/>
        <v>107446.88</v>
      </c>
      <c r="H214" s="143">
        <f>H215+H216</f>
        <v>107446.88</v>
      </c>
      <c r="I214" s="143">
        <f t="shared" ref="I214:M214" si="84">I215+I216</f>
        <v>0</v>
      </c>
      <c r="J214" s="144">
        <f t="shared" si="84"/>
        <v>0</v>
      </c>
      <c r="K214" s="143">
        <f t="shared" si="84"/>
        <v>0</v>
      </c>
      <c r="L214" s="143">
        <f t="shared" si="84"/>
        <v>0</v>
      </c>
      <c r="M214" s="143">
        <f t="shared" si="84"/>
        <v>0</v>
      </c>
      <c r="N214" s="116"/>
      <c r="O214" s="88"/>
      <c r="P214" s="131"/>
      <c r="Q214" s="88"/>
      <c r="R214" s="131"/>
      <c r="S214" s="88"/>
      <c r="T214" s="131"/>
      <c r="U214" s="88"/>
      <c r="V214" s="145"/>
    </row>
    <row r="215" spans="1:26" ht="35.25" customHeight="1">
      <c r="A215" s="141"/>
      <c r="B215" s="305"/>
      <c r="C215" s="61"/>
      <c r="D215" s="88"/>
      <c r="E215" s="281"/>
      <c r="F215" s="77" t="s">
        <v>41</v>
      </c>
      <c r="G215" s="142">
        <f t="shared" si="72"/>
        <v>0</v>
      </c>
      <c r="H215" s="143"/>
      <c r="I215" s="143">
        <v>0</v>
      </c>
      <c r="J215" s="144">
        <v>0</v>
      </c>
      <c r="K215" s="143">
        <v>0</v>
      </c>
      <c r="L215" s="143">
        <f>K215</f>
        <v>0</v>
      </c>
      <c r="M215" s="143">
        <f>L215</f>
        <v>0</v>
      </c>
      <c r="N215" s="116"/>
      <c r="O215" s="88"/>
      <c r="P215" s="131"/>
      <c r="Q215" s="88"/>
      <c r="R215" s="131"/>
      <c r="S215" s="88"/>
      <c r="T215" s="131"/>
      <c r="U215" s="88"/>
      <c r="V215" s="145"/>
    </row>
    <row r="216" spans="1:26" ht="188.25" customHeight="1">
      <c r="A216" s="146"/>
      <c r="B216" s="306"/>
      <c r="C216" s="94"/>
      <c r="D216" s="91"/>
      <c r="E216" s="282"/>
      <c r="F216" s="86" t="s">
        <v>42</v>
      </c>
      <c r="G216" s="166">
        <f t="shared" si="72"/>
        <v>107446.88</v>
      </c>
      <c r="H216" s="150">
        <v>107446.88</v>
      </c>
      <c r="I216" s="150"/>
      <c r="J216" s="130"/>
      <c r="K216" s="150"/>
      <c r="L216" s="71"/>
      <c r="M216" s="71"/>
      <c r="N216" s="116"/>
      <c r="O216" s="88"/>
      <c r="P216" s="131"/>
      <c r="Q216" s="88"/>
      <c r="R216" s="131"/>
      <c r="S216" s="88"/>
      <c r="T216" s="131"/>
      <c r="U216" s="88"/>
      <c r="V216" s="145"/>
    </row>
    <row r="217" spans="1:26" ht="11.25" customHeight="1">
      <c r="A217" s="333" t="s">
        <v>96</v>
      </c>
      <c r="B217" s="334"/>
      <c r="C217" s="114">
        <v>2021</v>
      </c>
      <c r="D217" s="111">
        <v>2026</v>
      </c>
      <c r="E217" s="128"/>
      <c r="F217" s="71"/>
      <c r="G217" s="129"/>
      <c r="H217" s="71"/>
      <c r="I217" s="129"/>
      <c r="J217" s="130"/>
      <c r="K217" s="129"/>
      <c r="L217" s="71"/>
      <c r="M217" s="128"/>
      <c r="N217" s="62"/>
      <c r="O217" s="71"/>
      <c r="P217" s="128"/>
      <c r="Q217" s="71"/>
      <c r="R217" s="128"/>
      <c r="S217" s="71"/>
      <c r="T217" s="128"/>
      <c r="U217" s="71"/>
      <c r="V217" s="140"/>
    </row>
    <row r="218" spans="1:26">
      <c r="A218" s="335"/>
      <c r="B218" s="336"/>
      <c r="C218" s="61"/>
      <c r="D218" s="88"/>
      <c r="E218" s="131"/>
      <c r="F218" s="72"/>
      <c r="G218" s="132"/>
      <c r="H218" s="88"/>
      <c r="I218" s="132"/>
      <c r="J218" s="133"/>
      <c r="K218" s="132"/>
      <c r="L218" s="88"/>
      <c r="M218" s="131"/>
      <c r="N218" s="61"/>
      <c r="O218" s="88"/>
      <c r="P218" s="131"/>
      <c r="Q218" s="88"/>
      <c r="R218" s="131"/>
      <c r="S218" s="88"/>
      <c r="T218" s="131"/>
      <c r="U218" s="88"/>
      <c r="V218" s="145"/>
    </row>
    <row r="219" spans="1:26" ht="242.25" customHeight="1">
      <c r="A219" s="337"/>
      <c r="B219" s="338"/>
      <c r="C219" s="94"/>
      <c r="D219" s="91"/>
      <c r="E219" s="134"/>
      <c r="F219" s="73"/>
      <c r="G219" s="135">
        <f t="shared" ref="G219:G243" si="85">H219+I219+J219+K219+L219+M219</f>
        <v>0</v>
      </c>
      <c r="H219" s="91"/>
      <c r="I219" s="135"/>
      <c r="J219" s="136"/>
      <c r="K219" s="135"/>
      <c r="L219" s="91"/>
      <c r="M219" s="134"/>
      <c r="N219" s="61"/>
      <c r="O219" s="88"/>
      <c r="P219" s="131"/>
      <c r="Q219" s="88"/>
      <c r="R219" s="131"/>
      <c r="S219" s="88"/>
      <c r="T219" s="131"/>
      <c r="U219" s="88"/>
      <c r="V219" s="145"/>
    </row>
    <row r="220" spans="1:26">
      <c r="A220" s="169">
        <v>8</v>
      </c>
      <c r="B220" s="310" t="s">
        <v>60</v>
      </c>
      <c r="C220" s="114">
        <v>2021</v>
      </c>
      <c r="D220" s="111">
        <v>2026</v>
      </c>
      <c r="E220" s="280" t="s">
        <v>125</v>
      </c>
      <c r="F220" s="75" t="s">
        <v>9</v>
      </c>
      <c r="G220" s="138">
        <f t="shared" si="85"/>
        <v>7123785.0800000001</v>
      </c>
      <c r="H220" s="138">
        <f>H221+H222</f>
        <v>3684877</v>
      </c>
      <c r="I220" s="138">
        <f t="shared" ref="I220:M220" si="86">I221+I222</f>
        <v>1020408.16</v>
      </c>
      <c r="J220" s="139">
        <f t="shared" si="86"/>
        <v>1928695.92</v>
      </c>
      <c r="K220" s="138">
        <f t="shared" si="86"/>
        <v>163268</v>
      </c>
      <c r="L220" s="138">
        <f t="shared" si="86"/>
        <v>163268</v>
      </c>
      <c r="M220" s="138">
        <f t="shared" si="86"/>
        <v>163268</v>
      </c>
      <c r="N220" s="62"/>
      <c r="O220" s="71"/>
      <c r="P220" s="128"/>
      <c r="Q220" s="71"/>
      <c r="R220" s="128"/>
      <c r="S220" s="71"/>
      <c r="T220" s="128"/>
      <c r="U220" s="71"/>
      <c r="V220" s="140"/>
    </row>
    <row r="221" spans="1:26" ht="42.75" customHeight="1">
      <c r="A221" s="88"/>
      <c r="B221" s="312"/>
      <c r="C221" s="61"/>
      <c r="D221" s="88"/>
      <c r="E221" s="281"/>
      <c r="F221" s="77" t="s">
        <v>41</v>
      </c>
      <c r="G221" s="142">
        <f t="shared" si="85"/>
        <v>622484.08000000007</v>
      </c>
      <c r="H221" s="143">
        <f>H227</f>
        <v>73698</v>
      </c>
      <c r="I221" s="143">
        <f>I233</f>
        <v>20408.16</v>
      </c>
      <c r="J221" s="144">
        <f>J233+J224+J227+J230</f>
        <v>38573.919999999998</v>
      </c>
      <c r="K221" s="143">
        <f t="shared" ref="K221:M222" si="87">K233+K224+K227+K230</f>
        <v>163268</v>
      </c>
      <c r="L221" s="143">
        <f t="shared" si="87"/>
        <v>163268</v>
      </c>
      <c r="M221" s="143">
        <f t="shared" si="87"/>
        <v>163268</v>
      </c>
      <c r="N221" s="61"/>
      <c r="O221" s="88"/>
      <c r="P221" s="131"/>
      <c r="Q221" s="88"/>
      <c r="R221" s="131"/>
      <c r="S221" s="88"/>
      <c r="T221" s="131"/>
      <c r="U221" s="88"/>
      <c r="V221" s="145"/>
    </row>
    <row r="222" spans="1:26" ht="33.75">
      <c r="A222" s="91"/>
      <c r="B222" s="314"/>
      <c r="C222" s="94"/>
      <c r="D222" s="91"/>
      <c r="E222" s="282"/>
      <c r="F222" s="77" t="s">
        <v>42</v>
      </c>
      <c r="G222" s="142">
        <f t="shared" si="85"/>
        <v>6501301</v>
      </c>
      <c r="H222" s="143">
        <f>H228</f>
        <v>3611179</v>
      </c>
      <c r="I222" s="143">
        <f>I234</f>
        <v>1000000</v>
      </c>
      <c r="J222" s="144">
        <f>J234+J225+J228+J231</f>
        <v>1890122</v>
      </c>
      <c r="K222" s="143">
        <f t="shared" si="87"/>
        <v>0</v>
      </c>
      <c r="L222" s="143">
        <f t="shared" si="87"/>
        <v>0</v>
      </c>
      <c r="M222" s="143">
        <f t="shared" si="87"/>
        <v>0</v>
      </c>
      <c r="N222" s="94"/>
      <c r="O222" s="91"/>
      <c r="P222" s="134"/>
      <c r="Q222" s="91"/>
      <c r="R222" s="134"/>
      <c r="S222" s="91"/>
      <c r="T222" s="134"/>
      <c r="U222" s="91"/>
      <c r="V222" s="75"/>
    </row>
    <row r="223" spans="1:26">
      <c r="A223" s="156" t="s">
        <v>26</v>
      </c>
      <c r="B223" s="321" t="s">
        <v>61</v>
      </c>
      <c r="C223" s="114">
        <v>2021</v>
      </c>
      <c r="D223" s="111">
        <v>2026</v>
      </c>
      <c r="E223" s="280" t="s">
        <v>125</v>
      </c>
      <c r="F223" s="79" t="s">
        <v>9</v>
      </c>
      <c r="G223" s="142">
        <f t="shared" si="85"/>
        <v>0</v>
      </c>
      <c r="H223" s="85">
        <f>H224+H225</f>
        <v>0</v>
      </c>
      <c r="I223" s="143">
        <f t="shared" ref="I223:M223" si="88">I224+I225</f>
        <v>0</v>
      </c>
      <c r="J223" s="144">
        <f t="shared" si="88"/>
        <v>0</v>
      </c>
      <c r="K223" s="143">
        <f t="shared" si="88"/>
        <v>0</v>
      </c>
      <c r="L223" s="85">
        <f t="shared" si="88"/>
        <v>0</v>
      </c>
      <c r="M223" s="143">
        <f t="shared" si="88"/>
        <v>0</v>
      </c>
      <c r="N223" s="325" t="s">
        <v>36</v>
      </c>
      <c r="O223" s="61" t="s">
        <v>30</v>
      </c>
      <c r="P223" s="164">
        <f>(Q223+R223+S223+T223)/4</f>
        <v>5.5</v>
      </c>
      <c r="Q223" s="88">
        <v>4</v>
      </c>
      <c r="R223" s="131">
        <v>5</v>
      </c>
      <c r="S223" s="88">
        <v>6</v>
      </c>
      <c r="T223" s="131">
        <v>7</v>
      </c>
      <c r="U223" s="88"/>
      <c r="V223" s="145"/>
      <c r="W223" s="125" t="s">
        <v>79</v>
      </c>
      <c r="X223" s="125" t="s">
        <v>80</v>
      </c>
      <c r="Y223" s="125" t="s">
        <v>81</v>
      </c>
      <c r="Z223" s="125" t="s">
        <v>82</v>
      </c>
    </row>
    <row r="224" spans="1:26" ht="56.25">
      <c r="A224" s="157"/>
      <c r="B224" s="322"/>
      <c r="C224" s="61"/>
      <c r="D224" s="88"/>
      <c r="E224" s="281"/>
      <c r="F224" s="77" t="s">
        <v>41</v>
      </c>
      <c r="G224" s="142">
        <f t="shared" si="85"/>
        <v>0</v>
      </c>
      <c r="H224" s="85"/>
      <c r="I224" s="143"/>
      <c r="J224" s="144"/>
      <c r="K224" s="143"/>
      <c r="L224" s="85"/>
      <c r="M224" s="143"/>
      <c r="N224" s="325"/>
      <c r="O224" s="61"/>
      <c r="P224" s="61"/>
      <c r="Q224" s="88"/>
      <c r="R224" s="131"/>
      <c r="S224" s="88"/>
      <c r="T224" s="131"/>
      <c r="U224" s="88"/>
      <c r="V224" s="145"/>
    </row>
    <row r="225" spans="1:22" ht="33.75">
      <c r="A225" s="158"/>
      <c r="B225" s="323"/>
      <c r="C225" s="94"/>
      <c r="D225" s="91"/>
      <c r="E225" s="282"/>
      <c r="F225" s="77" t="s">
        <v>42</v>
      </c>
      <c r="G225" s="142">
        <f t="shared" si="85"/>
        <v>0</v>
      </c>
      <c r="H225" s="85"/>
      <c r="I225" s="143"/>
      <c r="J225" s="144"/>
      <c r="K225" s="143"/>
      <c r="L225" s="85"/>
      <c r="M225" s="143"/>
      <c r="N225" s="326"/>
      <c r="O225" s="61"/>
      <c r="P225" s="61"/>
      <c r="Q225" s="88"/>
      <c r="R225" s="131"/>
      <c r="S225" s="88"/>
      <c r="T225" s="131"/>
      <c r="U225" s="88"/>
      <c r="V225" s="145"/>
    </row>
    <row r="226" spans="1:22">
      <c r="A226" s="156" t="s">
        <v>135</v>
      </c>
      <c r="B226" s="321" t="s">
        <v>62</v>
      </c>
      <c r="C226" s="114">
        <v>2021</v>
      </c>
      <c r="D226" s="111">
        <v>2026</v>
      </c>
      <c r="E226" s="280" t="s">
        <v>125</v>
      </c>
      <c r="F226" s="79" t="s">
        <v>9</v>
      </c>
      <c r="G226" s="142">
        <f t="shared" si="85"/>
        <v>3684877</v>
      </c>
      <c r="H226" s="143">
        <f>H227+H228</f>
        <v>3684877</v>
      </c>
      <c r="I226" s="143">
        <f t="shared" ref="I226:M226" si="89">I227+I228</f>
        <v>0</v>
      </c>
      <c r="J226" s="144">
        <f t="shared" si="89"/>
        <v>0</v>
      </c>
      <c r="K226" s="143">
        <f t="shared" si="89"/>
        <v>0</v>
      </c>
      <c r="L226" s="85">
        <f t="shared" si="89"/>
        <v>0</v>
      </c>
      <c r="M226" s="143">
        <f t="shared" si="89"/>
        <v>0</v>
      </c>
      <c r="N226" s="316" t="s">
        <v>169</v>
      </c>
      <c r="O226" s="62" t="s">
        <v>37</v>
      </c>
      <c r="P226" s="71">
        <f>(Q226+R226+S226+T226)/4</f>
        <v>1056.75</v>
      </c>
      <c r="Q226" s="71">
        <v>618</v>
      </c>
      <c r="R226" s="62">
        <v>1083</v>
      </c>
      <c r="S226" s="71">
        <v>1193</v>
      </c>
      <c r="T226" s="128">
        <v>1333</v>
      </c>
      <c r="U226" s="71"/>
      <c r="V226" s="140"/>
    </row>
    <row r="227" spans="1:22" ht="56.25">
      <c r="A227" s="157"/>
      <c r="B227" s="322"/>
      <c r="C227" s="61"/>
      <c r="D227" s="88"/>
      <c r="E227" s="281"/>
      <c r="F227" s="77" t="s">
        <v>41</v>
      </c>
      <c r="G227" s="142">
        <f t="shared" si="85"/>
        <v>73698</v>
      </c>
      <c r="H227" s="143">
        <v>73698</v>
      </c>
      <c r="I227" s="143"/>
      <c r="J227" s="144"/>
      <c r="K227" s="143"/>
      <c r="L227" s="85"/>
      <c r="M227" s="143"/>
      <c r="N227" s="317"/>
      <c r="O227" s="61"/>
      <c r="P227" s="88"/>
      <c r="Q227" s="88"/>
      <c r="R227" s="61"/>
      <c r="S227" s="88"/>
      <c r="T227" s="131"/>
      <c r="U227" s="88"/>
      <c r="V227" s="145"/>
    </row>
    <row r="228" spans="1:22" ht="33.75">
      <c r="A228" s="158"/>
      <c r="B228" s="323"/>
      <c r="C228" s="94"/>
      <c r="D228" s="91"/>
      <c r="E228" s="282"/>
      <c r="F228" s="77" t="s">
        <v>42</v>
      </c>
      <c r="G228" s="142">
        <f t="shared" si="85"/>
        <v>3611179</v>
      </c>
      <c r="H228" s="143">
        <v>3611179</v>
      </c>
      <c r="I228" s="143"/>
      <c r="J228" s="144"/>
      <c r="K228" s="143"/>
      <c r="L228" s="85"/>
      <c r="M228" s="143"/>
      <c r="N228" s="318"/>
      <c r="O228" s="61"/>
      <c r="P228" s="91"/>
      <c r="Q228" s="91"/>
      <c r="R228" s="94"/>
      <c r="S228" s="91"/>
      <c r="T228" s="134"/>
      <c r="U228" s="91"/>
      <c r="V228" s="75"/>
    </row>
    <row r="229" spans="1:22">
      <c r="A229" s="156" t="s">
        <v>136</v>
      </c>
      <c r="B229" s="321" t="s">
        <v>63</v>
      </c>
      <c r="C229" s="114">
        <v>2021</v>
      </c>
      <c r="D229" s="111">
        <v>2026</v>
      </c>
      <c r="E229" s="280" t="s">
        <v>125</v>
      </c>
      <c r="F229" s="79" t="s">
        <v>9</v>
      </c>
      <c r="G229" s="142">
        <f t="shared" si="85"/>
        <v>0</v>
      </c>
      <c r="H229" s="85">
        <f>H230+H231</f>
        <v>0</v>
      </c>
      <c r="I229" s="143">
        <f t="shared" ref="I229:M229" si="90">I230+I231</f>
        <v>0</v>
      </c>
      <c r="J229" s="144">
        <f t="shared" si="90"/>
        <v>0</v>
      </c>
      <c r="K229" s="143">
        <f t="shared" si="90"/>
        <v>0</v>
      </c>
      <c r="L229" s="85">
        <f t="shared" si="90"/>
        <v>0</v>
      </c>
      <c r="M229" s="143">
        <f t="shared" si="90"/>
        <v>0</v>
      </c>
      <c r="N229" s="307" t="s">
        <v>38</v>
      </c>
      <c r="O229" s="62" t="s">
        <v>22</v>
      </c>
      <c r="P229" s="61">
        <v>100</v>
      </c>
      <c r="Q229" s="88">
        <v>100</v>
      </c>
      <c r="R229" s="131">
        <v>100</v>
      </c>
      <c r="S229" s="88">
        <v>100</v>
      </c>
      <c r="T229" s="131">
        <v>100</v>
      </c>
      <c r="U229" s="88">
        <v>100</v>
      </c>
      <c r="V229" s="145">
        <v>100</v>
      </c>
    </row>
    <row r="230" spans="1:22" ht="56.25">
      <c r="A230" s="157"/>
      <c r="B230" s="322"/>
      <c r="C230" s="61"/>
      <c r="D230" s="88"/>
      <c r="E230" s="281"/>
      <c r="F230" s="77" t="s">
        <v>41</v>
      </c>
      <c r="G230" s="142">
        <f t="shared" si="85"/>
        <v>0</v>
      </c>
      <c r="H230" s="85"/>
      <c r="I230" s="143"/>
      <c r="J230" s="144"/>
      <c r="K230" s="143"/>
      <c r="L230" s="85"/>
      <c r="M230" s="143"/>
      <c r="N230" s="308"/>
      <c r="O230" s="61"/>
      <c r="P230" s="61"/>
      <c r="Q230" s="88"/>
      <c r="R230" s="131"/>
      <c r="S230" s="88"/>
      <c r="T230" s="131"/>
      <c r="U230" s="88"/>
      <c r="V230" s="145"/>
    </row>
    <row r="231" spans="1:22" ht="33.75">
      <c r="A231" s="158"/>
      <c r="B231" s="323"/>
      <c r="C231" s="94"/>
      <c r="D231" s="91"/>
      <c r="E231" s="282"/>
      <c r="F231" s="77" t="s">
        <v>42</v>
      </c>
      <c r="G231" s="143">
        <f t="shared" si="85"/>
        <v>0</v>
      </c>
      <c r="H231" s="71"/>
      <c r="I231" s="150"/>
      <c r="J231" s="130"/>
      <c r="K231" s="150"/>
      <c r="L231" s="71"/>
      <c r="M231" s="71"/>
      <c r="N231" s="308"/>
      <c r="O231" s="61"/>
      <c r="P231" s="61"/>
      <c r="Q231" s="88"/>
      <c r="R231" s="131"/>
      <c r="S231" s="88"/>
      <c r="T231" s="131"/>
      <c r="U231" s="88"/>
      <c r="V231" s="145"/>
    </row>
    <row r="232" spans="1:22">
      <c r="A232" s="156" t="s">
        <v>173</v>
      </c>
      <c r="B232" s="321" t="s">
        <v>174</v>
      </c>
      <c r="C232" s="114">
        <v>2021</v>
      </c>
      <c r="D232" s="111">
        <v>2026</v>
      </c>
      <c r="E232" s="280" t="s">
        <v>125</v>
      </c>
      <c r="F232" s="79" t="s">
        <v>9</v>
      </c>
      <c r="G232" s="142">
        <f t="shared" si="85"/>
        <v>3438908.08</v>
      </c>
      <c r="H232" s="143">
        <f>H233+H234</f>
        <v>0</v>
      </c>
      <c r="I232" s="143">
        <f t="shared" ref="I232:M232" si="91">I233+I234</f>
        <v>1020408.16</v>
      </c>
      <c r="J232" s="144">
        <f t="shared" si="91"/>
        <v>1928695.92</v>
      </c>
      <c r="K232" s="143">
        <f t="shared" si="91"/>
        <v>163268</v>
      </c>
      <c r="L232" s="143">
        <f t="shared" si="91"/>
        <v>163268</v>
      </c>
      <c r="M232" s="143">
        <f t="shared" si="91"/>
        <v>163268</v>
      </c>
      <c r="N232" s="324" t="s">
        <v>175</v>
      </c>
      <c r="O232" s="62" t="s">
        <v>30</v>
      </c>
      <c r="P232" s="71">
        <f>Q232+R232+S232+T232+U232+V232</f>
        <v>1</v>
      </c>
      <c r="Q232" s="71"/>
      <c r="R232" s="62">
        <v>1</v>
      </c>
      <c r="S232" s="71"/>
      <c r="T232" s="128"/>
      <c r="U232" s="71"/>
      <c r="V232" s="140"/>
    </row>
    <row r="233" spans="1:22" ht="56.25">
      <c r="A233" s="157"/>
      <c r="B233" s="322"/>
      <c r="C233" s="61"/>
      <c r="D233" s="88"/>
      <c r="E233" s="281"/>
      <c r="F233" s="77" t="s">
        <v>41</v>
      </c>
      <c r="G233" s="142">
        <f t="shared" si="85"/>
        <v>548786.08000000007</v>
      </c>
      <c r="H233" s="143"/>
      <c r="I233" s="143">
        <v>20408.16</v>
      </c>
      <c r="J233" s="144">
        <v>38573.919999999998</v>
      </c>
      <c r="K233" s="143">
        <v>163268</v>
      </c>
      <c r="L233" s="143">
        <v>163268</v>
      </c>
      <c r="M233" s="143">
        <v>163268</v>
      </c>
      <c r="N233" s="325"/>
      <c r="O233" s="61"/>
      <c r="P233" s="88"/>
      <c r="Q233" s="88"/>
      <c r="R233" s="61"/>
      <c r="S233" s="88"/>
      <c r="T233" s="131"/>
      <c r="U233" s="88"/>
      <c r="V233" s="145"/>
    </row>
    <row r="234" spans="1:22" ht="33.75">
      <c r="A234" s="158"/>
      <c r="B234" s="323"/>
      <c r="C234" s="94"/>
      <c r="D234" s="91"/>
      <c r="E234" s="282"/>
      <c r="F234" s="77" t="s">
        <v>42</v>
      </c>
      <c r="G234" s="142">
        <f t="shared" si="85"/>
        <v>2890122</v>
      </c>
      <c r="H234" s="143"/>
      <c r="I234" s="143">
        <v>1000000</v>
      </c>
      <c r="J234" s="144">
        <v>1890122</v>
      </c>
      <c r="K234" s="143"/>
      <c r="L234" s="85"/>
      <c r="M234" s="143"/>
      <c r="N234" s="326"/>
      <c r="O234" s="61"/>
      <c r="P234" s="91"/>
      <c r="Q234" s="91"/>
      <c r="R234" s="94"/>
      <c r="S234" s="91"/>
      <c r="T234" s="134"/>
      <c r="U234" s="91"/>
      <c r="V234" s="75"/>
    </row>
    <row r="235" spans="1:22">
      <c r="A235" s="327" t="s">
        <v>97</v>
      </c>
      <c r="B235" s="328"/>
      <c r="C235" s="114">
        <v>2021</v>
      </c>
      <c r="D235" s="111">
        <v>2026</v>
      </c>
      <c r="E235" s="140"/>
      <c r="F235" s="89" t="s">
        <v>9</v>
      </c>
      <c r="G235" s="152"/>
      <c r="H235" s="71"/>
      <c r="I235" s="129"/>
      <c r="J235" s="130"/>
      <c r="K235" s="129"/>
      <c r="L235" s="71"/>
      <c r="M235" s="128"/>
      <c r="N235" s="62"/>
      <c r="O235" s="71"/>
      <c r="P235" s="128"/>
      <c r="Q235" s="71"/>
      <c r="R235" s="128"/>
      <c r="S235" s="71"/>
      <c r="T235" s="128"/>
      <c r="U235" s="71"/>
      <c r="V235" s="140"/>
    </row>
    <row r="236" spans="1:22" ht="56.25">
      <c r="A236" s="329"/>
      <c r="B236" s="330"/>
      <c r="C236" s="61"/>
      <c r="D236" s="88"/>
      <c r="E236" s="145"/>
      <c r="F236" s="90" t="s">
        <v>41</v>
      </c>
      <c r="G236" s="174"/>
      <c r="H236" s="88"/>
      <c r="I236" s="132"/>
      <c r="J236" s="133"/>
      <c r="K236" s="132"/>
      <c r="L236" s="88"/>
      <c r="M236" s="131"/>
      <c r="N236" s="61"/>
      <c r="O236" s="88"/>
      <c r="P236" s="131"/>
      <c r="Q236" s="88"/>
      <c r="R236" s="131"/>
      <c r="S236" s="88"/>
      <c r="T236" s="131"/>
      <c r="U236" s="88"/>
      <c r="V236" s="145"/>
    </row>
    <row r="237" spans="1:22" ht="33.75">
      <c r="A237" s="331"/>
      <c r="B237" s="332"/>
      <c r="C237" s="94"/>
      <c r="D237" s="91"/>
      <c r="E237" s="75"/>
      <c r="F237" s="90" t="s">
        <v>42</v>
      </c>
      <c r="G237" s="175"/>
      <c r="H237" s="91"/>
      <c r="I237" s="135"/>
      <c r="J237" s="136"/>
      <c r="K237" s="135"/>
      <c r="L237" s="91"/>
      <c r="M237" s="134"/>
      <c r="N237" s="94"/>
      <c r="O237" s="91"/>
      <c r="P237" s="134"/>
      <c r="Q237" s="91"/>
      <c r="R237" s="134"/>
      <c r="S237" s="91"/>
      <c r="T237" s="134"/>
      <c r="U237" s="91"/>
      <c r="V237" s="75"/>
    </row>
    <row r="238" spans="1:22">
      <c r="A238" s="156" t="s">
        <v>27</v>
      </c>
      <c r="B238" s="310" t="s">
        <v>64</v>
      </c>
      <c r="C238" s="114">
        <v>2021</v>
      </c>
      <c r="D238" s="111">
        <v>2026</v>
      </c>
      <c r="E238" s="280" t="s">
        <v>125</v>
      </c>
      <c r="F238" s="79" t="s">
        <v>9</v>
      </c>
      <c r="G238" s="142">
        <f t="shared" si="85"/>
        <v>0</v>
      </c>
      <c r="H238" s="91">
        <f>H239+H240</f>
        <v>0</v>
      </c>
      <c r="I238" s="142">
        <f t="shared" ref="I238:M238" si="92">I239+I240</f>
        <v>0</v>
      </c>
      <c r="J238" s="136">
        <f t="shared" si="92"/>
        <v>0</v>
      </c>
      <c r="K238" s="142">
        <f t="shared" si="92"/>
        <v>0</v>
      </c>
      <c r="L238" s="91">
        <f t="shared" si="92"/>
        <v>0</v>
      </c>
      <c r="M238" s="175">
        <f t="shared" si="92"/>
        <v>0</v>
      </c>
      <c r="N238" s="61"/>
      <c r="O238" s="88"/>
      <c r="P238" s="131"/>
      <c r="Q238" s="88"/>
      <c r="R238" s="131"/>
      <c r="S238" s="88"/>
      <c r="T238" s="131"/>
      <c r="U238" s="88"/>
      <c r="V238" s="145"/>
    </row>
    <row r="239" spans="1:22" ht="56.25">
      <c r="A239" s="157"/>
      <c r="B239" s="312"/>
      <c r="C239" s="61"/>
      <c r="D239" s="88"/>
      <c r="E239" s="281"/>
      <c r="F239" s="77" t="s">
        <v>41</v>
      </c>
      <c r="G239" s="142">
        <f t="shared" si="85"/>
        <v>0</v>
      </c>
      <c r="H239" s="85"/>
      <c r="I239" s="143"/>
      <c r="J239" s="144"/>
      <c r="K239" s="143"/>
      <c r="L239" s="85"/>
      <c r="M239" s="147"/>
      <c r="N239" s="61"/>
      <c r="O239" s="88"/>
      <c r="P239" s="131"/>
      <c r="Q239" s="88"/>
      <c r="R239" s="131"/>
      <c r="S239" s="88"/>
      <c r="T239" s="131"/>
      <c r="U239" s="88"/>
      <c r="V239" s="145"/>
    </row>
    <row r="240" spans="1:22" ht="33.75">
      <c r="A240" s="158"/>
      <c r="B240" s="314"/>
      <c r="C240" s="94"/>
      <c r="D240" s="91"/>
      <c r="E240" s="282"/>
      <c r="F240" s="77" t="s">
        <v>42</v>
      </c>
      <c r="G240" s="142">
        <f t="shared" si="85"/>
        <v>0</v>
      </c>
      <c r="H240" s="85"/>
      <c r="I240" s="143"/>
      <c r="J240" s="144"/>
      <c r="K240" s="143"/>
      <c r="L240" s="85"/>
      <c r="M240" s="148"/>
      <c r="N240" s="94"/>
      <c r="O240" s="91"/>
      <c r="P240" s="134"/>
      <c r="Q240" s="91"/>
      <c r="R240" s="134"/>
      <c r="S240" s="91"/>
      <c r="T240" s="134"/>
      <c r="U240" s="91"/>
      <c r="V240" s="75"/>
    </row>
    <row r="241" spans="1:22">
      <c r="A241" s="156" t="s">
        <v>28</v>
      </c>
      <c r="B241" s="304" t="s">
        <v>65</v>
      </c>
      <c r="C241" s="114">
        <v>2021</v>
      </c>
      <c r="D241" s="111">
        <v>2026</v>
      </c>
      <c r="E241" s="280" t="s">
        <v>125</v>
      </c>
      <c r="F241" s="79" t="s">
        <v>9</v>
      </c>
      <c r="G241" s="142">
        <f t="shared" si="85"/>
        <v>0</v>
      </c>
      <c r="H241" s="85">
        <f t="shared" ref="H241:M241" si="93">H242+H243</f>
        <v>0</v>
      </c>
      <c r="I241" s="143">
        <f t="shared" si="93"/>
        <v>0</v>
      </c>
      <c r="J241" s="144">
        <f t="shared" si="93"/>
        <v>0</v>
      </c>
      <c r="K241" s="143">
        <f t="shared" si="93"/>
        <v>0</v>
      </c>
      <c r="L241" s="85">
        <f t="shared" si="93"/>
        <v>0</v>
      </c>
      <c r="M241" s="143">
        <f t="shared" si="93"/>
        <v>0</v>
      </c>
      <c r="N241" s="316" t="s">
        <v>70</v>
      </c>
      <c r="O241" s="61" t="s">
        <v>37</v>
      </c>
      <c r="P241" s="61"/>
      <c r="Q241" s="88">
        <v>276</v>
      </c>
      <c r="R241" s="131">
        <v>348</v>
      </c>
      <c r="S241" s="88"/>
      <c r="T241" s="131"/>
      <c r="U241" s="88"/>
      <c r="V241" s="145"/>
    </row>
    <row r="242" spans="1:22" ht="56.25">
      <c r="A242" s="157"/>
      <c r="B242" s="305"/>
      <c r="C242" s="61"/>
      <c r="D242" s="88"/>
      <c r="E242" s="281"/>
      <c r="F242" s="77" t="s">
        <v>41</v>
      </c>
      <c r="G242" s="142">
        <f t="shared" si="85"/>
        <v>0</v>
      </c>
      <c r="H242" s="85"/>
      <c r="I242" s="143"/>
      <c r="J242" s="144"/>
      <c r="K242" s="143"/>
      <c r="L242" s="85"/>
      <c r="M242" s="143"/>
      <c r="N242" s="317"/>
      <c r="O242" s="61"/>
      <c r="P242" s="61"/>
      <c r="Q242" s="88"/>
      <c r="R242" s="131"/>
      <c r="S242" s="88"/>
      <c r="T242" s="131"/>
      <c r="U242" s="88"/>
      <c r="V242" s="145"/>
    </row>
    <row r="243" spans="1:22" ht="33.75">
      <c r="A243" s="91"/>
      <c r="B243" s="306"/>
      <c r="C243" s="94"/>
      <c r="D243" s="91"/>
      <c r="E243" s="282"/>
      <c r="F243" s="77" t="s">
        <v>42</v>
      </c>
      <c r="G243" s="142">
        <f t="shared" si="85"/>
        <v>0</v>
      </c>
      <c r="H243" s="85"/>
      <c r="I243" s="143"/>
      <c r="J243" s="144"/>
      <c r="K243" s="143"/>
      <c r="L243" s="85"/>
      <c r="M243" s="85"/>
      <c r="N243" s="318"/>
      <c r="O243" s="94"/>
      <c r="P243" s="94"/>
      <c r="Q243" s="91"/>
      <c r="R243" s="134"/>
      <c r="S243" s="91"/>
      <c r="T243" s="134"/>
      <c r="U243" s="91"/>
      <c r="V243" s="75"/>
    </row>
    <row r="244" spans="1:22">
      <c r="A244" s="319" t="s">
        <v>182</v>
      </c>
      <c r="B244" s="320"/>
      <c r="C244" s="61"/>
      <c r="D244" s="88"/>
      <c r="E244" s="112"/>
      <c r="F244" s="77"/>
      <c r="G244" s="142"/>
      <c r="H244" s="91"/>
      <c r="I244" s="142"/>
      <c r="J244" s="136"/>
      <c r="K244" s="142"/>
      <c r="L244" s="91"/>
      <c r="M244" s="94"/>
      <c r="N244" s="120"/>
      <c r="O244" s="71"/>
      <c r="P244" s="131"/>
      <c r="Q244" s="88"/>
      <c r="R244" s="131"/>
      <c r="S244" s="88"/>
      <c r="T244" s="131"/>
      <c r="U244" s="88"/>
      <c r="V244" s="145"/>
    </row>
    <row r="245" spans="1:22">
      <c r="A245" s="156" t="s">
        <v>180</v>
      </c>
      <c r="B245" s="310" t="s">
        <v>183</v>
      </c>
      <c r="C245" s="114">
        <v>2021</v>
      </c>
      <c r="D245" s="111">
        <v>2026</v>
      </c>
      <c r="E245" s="280" t="s">
        <v>125</v>
      </c>
      <c r="F245" s="79" t="s">
        <v>9</v>
      </c>
      <c r="G245" s="142">
        <f t="shared" ref="G245:G250" si="94">H245+I245+J245+K245+L245+M245</f>
        <v>4276892.2</v>
      </c>
      <c r="H245" s="91">
        <f>H246+H247</f>
        <v>0</v>
      </c>
      <c r="I245" s="142">
        <f t="shared" ref="I245:M245" si="95">I246+I247</f>
        <v>977344.48</v>
      </c>
      <c r="J245" s="136">
        <f t="shared" si="95"/>
        <v>3093297.72</v>
      </c>
      <c r="K245" s="142">
        <f t="shared" si="95"/>
        <v>68750</v>
      </c>
      <c r="L245" s="91">
        <f t="shared" si="95"/>
        <v>68750</v>
      </c>
      <c r="M245" s="175">
        <f t="shared" si="95"/>
        <v>68750</v>
      </c>
      <c r="N245" s="62"/>
      <c r="O245" s="71"/>
      <c r="P245" s="128"/>
      <c r="Q245" s="71"/>
      <c r="R245" s="128"/>
      <c r="S245" s="71"/>
      <c r="T245" s="128"/>
      <c r="U245" s="71"/>
      <c r="V245" s="140"/>
    </row>
    <row r="246" spans="1:22" ht="56.25">
      <c r="A246" s="157"/>
      <c r="B246" s="312"/>
      <c r="C246" s="61"/>
      <c r="D246" s="88"/>
      <c r="E246" s="281"/>
      <c r="F246" s="77" t="s">
        <v>41</v>
      </c>
      <c r="G246" s="142">
        <f t="shared" si="94"/>
        <v>287662.83999999997</v>
      </c>
      <c r="H246" s="85"/>
      <c r="I246" s="143">
        <f>I249</f>
        <v>19546.89</v>
      </c>
      <c r="J246" s="144">
        <f t="shared" ref="J246:M247" si="96">J249</f>
        <v>61865.95</v>
      </c>
      <c r="K246" s="143">
        <f t="shared" si="96"/>
        <v>68750</v>
      </c>
      <c r="L246" s="143">
        <f t="shared" si="96"/>
        <v>68750</v>
      </c>
      <c r="M246" s="143">
        <f t="shared" si="96"/>
        <v>68750</v>
      </c>
      <c r="N246" s="61"/>
      <c r="O246" s="88"/>
      <c r="P246" s="131"/>
      <c r="Q246" s="88"/>
      <c r="R246" s="131"/>
      <c r="S246" s="88"/>
      <c r="T246" s="131"/>
      <c r="U246" s="88"/>
      <c r="V246" s="145"/>
    </row>
    <row r="247" spans="1:22" ht="33.75">
      <c r="A247" s="158"/>
      <c r="B247" s="314"/>
      <c r="C247" s="94"/>
      <c r="D247" s="91"/>
      <c r="E247" s="282"/>
      <c r="F247" s="77" t="s">
        <v>42</v>
      </c>
      <c r="G247" s="142">
        <f t="shared" si="94"/>
        <v>3989229.36</v>
      </c>
      <c r="H247" s="85"/>
      <c r="I247" s="143">
        <f>I250</f>
        <v>957797.59</v>
      </c>
      <c r="J247" s="144">
        <f t="shared" si="96"/>
        <v>3031431.77</v>
      </c>
      <c r="K247" s="143">
        <f t="shared" si="96"/>
        <v>0</v>
      </c>
      <c r="L247" s="143">
        <f t="shared" si="96"/>
        <v>0</v>
      </c>
      <c r="M247" s="148"/>
      <c r="N247" s="94"/>
      <c r="O247" s="91"/>
      <c r="P247" s="134"/>
      <c r="Q247" s="91"/>
      <c r="R247" s="134"/>
      <c r="S247" s="91"/>
      <c r="T247" s="134"/>
      <c r="U247" s="91"/>
      <c r="V247" s="75"/>
    </row>
    <row r="248" spans="1:22">
      <c r="A248" s="141" t="s">
        <v>181</v>
      </c>
      <c r="B248" s="304" t="s">
        <v>187</v>
      </c>
      <c r="C248" s="114">
        <v>2021</v>
      </c>
      <c r="D248" s="111">
        <v>2026</v>
      </c>
      <c r="E248" s="280" t="s">
        <v>125</v>
      </c>
      <c r="F248" s="79" t="s">
        <v>9</v>
      </c>
      <c r="G248" s="142">
        <f t="shared" si="94"/>
        <v>4276892.2</v>
      </c>
      <c r="H248" s="143">
        <f>H249+H250</f>
        <v>0</v>
      </c>
      <c r="I248" s="143">
        <f t="shared" ref="I248:M248" si="97">I249+I250</f>
        <v>977344.48</v>
      </c>
      <c r="J248" s="144">
        <f t="shared" si="97"/>
        <v>3093297.72</v>
      </c>
      <c r="K248" s="143">
        <f t="shared" si="97"/>
        <v>68750</v>
      </c>
      <c r="L248" s="143">
        <f t="shared" si="97"/>
        <v>68750</v>
      </c>
      <c r="M248" s="143">
        <f t="shared" si="97"/>
        <v>68750</v>
      </c>
      <c r="N248" s="307" t="s">
        <v>188</v>
      </c>
      <c r="O248" s="61" t="s">
        <v>30</v>
      </c>
      <c r="P248" s="88"/>
      <c r="Q248" s="131"/>
      <c r="R248" s="71">
        <v>5.5</v>
      </c>
      <c r="S248" s="131"/>
      <c r="T248" s="71"/>
      <c r="U248" s="131"/>
      <c r="V248" s="71"/>
    </row>
    <row r="249" spans="1:22" ht="56.25">
      <c r="A249" s="141"/>
      <c r="B249" s="305"/>
      <c r="C249" s="61"/>
      <c r="D249" s="88"/>
      <c r="E249" s="281"/>
      <c r="F249" s="77" t="s">
        <v>41</v>
      </c>
      <c r="G249" s="142">
        <f t="shared" si="94"/>
        <v>287662.83999999997</v>
      </c>
      <c r="H249" s="143"/>
      <c r="I249" s="143">
        <v>19546.89</v>
      </c>
      <c r="J249" s="144">
        <v>61865.95</v>
      </c>
      <c r="K249" s="143">
        <v>68750</v>
      </c>
      <c r="L249" s="143">
        <v>68750</v>
      </c>
      <c r="M249" s="143">
        <v>68750</v>
      </c>
      <c r="N249" s="308"/>
      <c r="O249" s="61"/>
      <c r="P249" s="88"/>
      <c r="Q249" s="131"/>
      <c r="R249" s="88"/>
      <c r="S249" s="131"/>
      <c r="T249" s="88"/>
      <c r="U249" s="131"/>
      <c r="V249" s="88"/>
    </row>
    <row r="250" spans="1:22" ht="33.75">
      <c r="A250" s="141"/>
      <c r="B250" s="306"/>
      <c r="C250" s="94"/>
      <c r="D250" s="91"/>
      <c r="E250" s="282"/>
      <c r="F250" s="77" t="s">
        <v>42</v>
      </c>
      <c r="G250" s="142">
        <f t="shared" si="94"/>
        <v>3989229.36</v>
      </c>
      <c r="H250" s="85"/>
      <c r="I250" s="143">
        <v>957797.59</v>
      </c>
      <c r="J250" s="144">
        <v>3031431.77</v>
      </c>
      <c r="K250" s="143"/>
      <c r="L250" s="85"/>
      <c r="M250" s="85"/>
      <c r="N250" s="309"/>
      <c r="O250" s="61"/>
      <c r="P250" s="88"/>
      <c r="Q250" s="131"/>
      <c r="R250" s="91"/>
      <c r="S250" s="131">
        <v>11</v>
      </c>
      <c r="T250" s="91">
        <v>11</v>
      </c>
      <c r="U250" s="131">
        <v>11</v>
      </c>
      <c r="V250" s="91"/>
    </row>
    <row r="251" spans="1:22">
      <c r="A251" s="310" t="s">
        <v>98</v>
      </c>
      <c r="B251" s="311"/>
      <c r="C251" s="62"/>
      <c r="D251" s="71"/>
      <c r="E251" s="140"/>
      <c r="F251" s="79" t="s">
        <v>9</v>
      </c>
      <c r="G251" s="154">
        <f>H251+I251+J251+K251+L251+M251</f>
        <v>2199532742.5099998</v>
      </c>
      <c r="H251" s="154">
        <f>H252+H253</f>
        <v>373182121.89999998</v>
      </c>
      <c r="I251" s="154">
        <f t="shared" ref="I251:M251" si="98">I252+I253</f>
        <v>407345502.12999994</v>
      </c>
      <c r="J251" s="155">
        <f t="shared" si="98"/>
        <v>472580502.73999989</v>
      </c>
      <c r="K251" s="154">
        <f t="shared" si="98"/>
        <v>329695395.57999998</v>
      </c>
      <c r="L251" s="154">
        <f t="shared" si="98"/>
        <v>306742976.57999998</v>
      </c>
      <c r="M251" s="154">
        <f t="shared" si="98"/>
        <v>309986243.57999998</v>
      </c>
      <c r="N251" s="71"/>
      <c r="O251" s="128"/>
      <c r="P251" s="71"/>
      <c r="Q251" s="128"/>
      <c r="R251" s="71"/>
      <c r="S251" s="128"/>
      <c r="T251" s="71"/>
      <c r="U251" s="128"/>
      <c r="V251" s="71"/>
    </row>
    <row r="252" spans="1:22" ht="56.25">
      <c r="A252" s="312"/>
      <c r="B252" s="313"/>
      <c r="C252" s="61"/>
      <c r="D252" s="88"/>
      <c r="E252" s="145"/>
      <c r="F252" s="77" t="s">
        <v>41</v>
      </c>
      <c r="G252" s="138">
        <f>H252+I252+J252+K252+L252+M252</f>
        <v>738143220.56999993</v>
      </c>
      <c r="H252" s="154">
        <f>H26+H65+H128+H167+H191+H209+H149+H221</f>
        <v>120596426.22</v>
      </c>
      <c r="I252" s="154">
        <f>I26+I65+I128+I167+I191+I209+I149+I221+I239+I246</f>
        <v>122890366.96999998</v>
      </c>
      <c r="J252" s="155">
        <f t="shared" ref="J252:M253" si="99">J26+J65+J128+J167+J191+J209+J149+J221+J246</f>
        <v>152161667.63999996</v>
      </c>
      <c r="K252" s="154">
        <f t="shared" si="99"/>
        <v>128431586.58</v>
      </c>
      <c r="L252" s="154">
        <f t="shared" si="99"/>
        <v>105431586.58</v>
      </c>
      <c r="M252" s="154">
        <f t="shared" si="99"/>
        <v>108631586.58</v>
      </c>
      <c r="N252" s="88"/>
      <c r="O252" s="131"/>
      <c r="P252" s="88"/>
      <c r="Q252" s="131"/>
      <c r="R252" s="88"/>
      <c r="S252" s="131"/>
      <c r="T252" s="88"/>
      <c r="U252" s="131"/>
      <c r="V252" s="88"/>
    </row>
    <row r="253" spans="1:22" ht="33.75">
      <c r="A253" s="314"/>
      <c r="B253" s="315"/>
      <c r="C253" s="94"/>
      <c r="D253" s="91"/>
      <c r="E253" s="75"/>
      <c r="F253" s="77" t="s">
        <v>42</v>
      </c>
      <c r="G253" s="138">
        <f t="shared" si="72"/>
        <v>1461389521.9399998</v>
      </c>
      <c r="H253" s="154">
        <f>H27+H66+H129+H168+H192+H210+H150+H222</f>
        <v>252585695.68000001</v>
      </c>
      <c r="I253" s="154">
        <f>I27+I66+I129+I168+I192+I210+I150+I222+I240+I247</f>
        <v>284455135.15999997</v>
      </c>
      <c r="J253" s="155">
        <f t="shared" si="99"/>
        <v>320418835.09999996</v>
      </c>
      <c r="K253" s="154">
        <f t="shared" si="99"/>
        <v>201263809</v>
      </c>
      <c r="L253" s="154">
        <f t="shared" si="99"/>
        <v>201311390</v>
      </c>
      <c r="M253" s="154">
        <f t="shared" si="99"/>
        <v>201354657</v>
      </c>
      <c r="N253" s="91"/>
      <c r="O253" s="134"/>
      <c r="P253" s="91"/>
      <c r="Q253" s="134"/>
      <c r="R253" s="91"/>
      <c r="S253" s="134"/>
      <c r="T253" s="91"/>
      <c r="U253" s="134"/>
      <c r="V253" s="91"/>
    </row>
    <row r="254" spans="1:22">
      <c r="J254" s="177">
        <f>Лист1!C45</f>
        <v>329639803.57999992</v>
      </c>
      <c r="K254" s="177">
        <f>Лист1!C49-'утвержд опека на 02.05.2024'!J53</f>
        <v>345891945.57999998</v>
      </c>
      <c r="L254" s="177">
        <f>Лист1!D49-'утвержд опека на 02.05.2024'!K53</f>
        <v>322939526.57999998</v>
      </c>
      <c r="M254" s="177">
        <f>Лист1!E49-'утвержд опека на 02.05.2024'!L53</f>
        <v>326182793.57999998</v>
      </c>
    </row>
    <row r="255" spans="1:22">
      <c r="J255" s="177">
        <f>J254-J251</f>
        <v>-142940699.15999997</v>
      </c>
      <c r="K255" s="177">
        <f t="shared" ref="K255:M255" si="100">K254-K251</f>
        <v>16196550</v>
      </c>
      <c r="L255" s="177">
        <f t="shared" si="100"/>
        <v>16196550</v>
      </c>
      <c r="M255" s="177">
        <f t="shared" si="100"/>
        <v>16196550</v>
      </c>
    </row>
    <row r="258" spans="7:13">
      <c r="G258" s="26"/>
      <c r="H258" s="26"/>
      <c r="I258" s="44"/>
      <c r="J258" s="100"/>
    </row>
    <row r="259" spans="7:13">
      <c r="G259" s="131"/>
      <c r="H259" s="131"/>
      <c r="I259" s="132"/>
      <c r="J259" s="167"/>
    </row>
    <row r="260" spans="7:13">
      <c r="G260" s="131"/>
      <c r="H260" s="132"/>
      <c r="I260" s="132"/>
      <c r="J260" s="167"/>
    </row>
    <row r="261" spans="7:13">
      <c r="H261" s="176"/>
      <c r="L261" s="176"/>
      <c r="M261" s="176"/>
    </row>
    <row r="262" spans="7:13">
      <c r="H262" s="176"/>
    </row>
  </sheetData>
  <mergeCells count="191">
    <mergeCell ref="P17:V17"/>
    <mergeCell ref="C18:C19"/>
    <mergeCell ref="D18:D19"/>
    <mergeCell ref="G18:G19"/>
    <mergeCell ref="H18:M18"/>
    <mergeCell ref="P18:P19"/>
    <mergeCell ref="Q18:V18"/>
    <mergeCell ref="A11:V11"/>
    <mergeCell ref="A12:V12"/>
    <mergeCell ref="A13:V13"/>
    <mergeCell ref="A14:V14"/>
    <mergeCell ref="B16:B19"/>
    <mergeCell ref="C16:D17"/>
    <mergeCell ref="E16:E19"/>
    <mergeCell ref="F16:M16"/>
    <mergeCell ref="N16:V16"/>
    <mergeCell ref="F17:F19"/>
    <mergeCell ref="A21:B21"/>
    <mergeCell ref="A22:B24"/>
    <mergeCell ref="B25:B27"/>
    <mergeCell ref="E25:E27"/>
    <mergeCell ref="B28:B30"/>
    <mergeCell ref="E28:E30"/>
    <mergeCell ref="G17:M17"/>
    <mergeCell ref="N17:N19"/>
    <mergeCell ref="O17:O19"/>
    <mergeCell ref="N37:N39"/>
    <mergeCell ref="B40:B42"/>
    <mergeCell ref="E40:E42"/>
    <mergeCell ref="N40:N42"/>
    <mergeCell ref="B43:B45"/>
    <mergeCell ref="E43:E45"/>
    <mergeCell ref="B31:B33"/>
    <mergeCell ref="E31:E33"/>
    <mergeCell ref="B34:B36"/>
    <mergeCell ref="E34:E36"/>
    <mergeCell ref="B37:B39"/>
    <mergeCell ref="E37:E39"/>
    <mergeCell ref="B52:B54"/>
    <mergeCell ref="E52:E54"/>
    <mergeCell ref="B55:B57"/>
    <mergeCell ref="E55:E57"/>
    <mergeCell ref="N55:N57"/>
    <mergeCell ref="B58:B60"/>
    <mergeCell ref="E58:E60"/>
    <mergeCell ref="B46:B48"/>
    <mergeCell ref="E46:E48"/>
    <mergeCell ref="N46:N48"/>
    <mergeCell ref="B49:B51"/>
    <mergeCell ref="E49:E51"/>
    <mergeCell ref="N49:N51"/>
    <mergeCell ref="N67:N69"/>
    <mergeCell ref="B70:B72"/>
    <mergeCell ref="E70:E72"/>
    <mergeCell ref="N70:N72"/>
    <mergeCell ref="B73:B75"/>
    <mergeCell ref="E73:E75"/>
    <mergeCell ref="B61:B63"/>
    <mergeCell ref="E61:E63"/>
    <mergeCell ref="B64:B66"/>
    <mergeCell ref="E64:E66"/>
    <mergeCell ref="B67:B69"/>
    <mergeCell ref="E67:E69"/>
    <mergeCell ref="B85:B87"/>
    <mergeCell ref="N85:N87"/>
    <mergeCell ref="B88:B90"/>
    <mergeCell ref="E88:E90"/>
    <mergeCell ref="B91:B93"/>
    <mergeCell ref="E91:E93"/>
    <mergeCell ref="B76:B78"/>
    <mergeCell ref="E76:E78"/>
    <mergeCell ref="B79:B81"/>
    <mergeCell ref="E79:E81"/>
    <mergeCell ref="N79:N81"/>
    <mergeCell ref="B82:B84"/>
    <mergeCell ref="N82:N84"/>
    <mergeCell ref="B103:B105"/>
    <mergeCell ref="E103:E105"/>
    <mergeCell ref="N103:N105"/>
    <mergeCell ref="B106:B108"/>
    <mergeCell ref="E106:E108"/>
    <mergeCell ref="N106:N108"/>
    <mergeCell ref="B94:B96"/>
    <mergeCell ref="N94:N96"/>
    <mergeCell ref="B97:B99"/>
    <mergeCell ref="E97:E99"/>
    <mergeCell ref="B100:B102"/>
    <mergeCell ref="N100:N102"/>
    <mergeCell ref="B118:B120"/>
    <mergeCell ref="E118:E120"/>
    <mergeCell ref="B121:B123"/>
    <mergeCell ref="E121:E123"/>
    <mergeCell ref="B124:B126"/>
    <mergeCell ref="E124:E126"/>
    <mergeCell ref="B109:B111"/>
    <mergeCell ref="E109:E111"/>
    <mergeCell ref="B112:B114"/>
    <mergeCell ref="E112:E114"/>
    <mergeCell ref="B115:B117"/>
    <mergeCell ref="E115:E117"/>
    <mergeCell ref="B136:B138"/>
    <mergeCell ref="E136:E138"/>
    <mergeCell ref="N136:N138"/>
    <mergeCell ref="B139:B141"/>
    <mergeCell ref="E139:E141"/>
    <mergeCell ref="N139:N141"/>
    <mergeCell ref="B127:B129"/>
    <mergeCell ref="E127:E129"/>
    <mergeCell ref="B130:B132"/>
    <mergeCell ref="E130:E132"/>
    <mergeCell ref="N130:N132"/>
    <mergeCell ref="B133:B135"/>
    <mergeCell ref="E133:E135"/>
    <mergeCell ref="N133:N135"/>
    <mergeCell ref="B154:B156"/>
    <mergeCell ref="E154:E156"/>
    <mergeCell ref="N154:N156"/>
    <mergeCell ref="B157:B159"/>
    <mergeCell ref="E157:E159"/>
    <mergeCell ref="B160:B162"/>
    <mergeCell ref="E160:E162"/>
    <mergeCell ref="B142:B144"/>
    <mergeCell ref="E142:E144"/>
    <mergeCell ref="A145:B147"/>
    <mergeCell ref="B148:B150"/>
    <mergeCell ref="E148:E150"/>
    <mergeCell ref="B151:B153"/>
    <mergeCell ref="E151:E153"/>
    <mergeCell ref="B172:B174"/>
    <mergeCell ref="N172:N174"/>
    <mergeCell ref="B175:B177"/>
    <mergeCell ref="N175:N177"/>
    <mergeCell ref="B178:B180"/>
    <mergeCell ref="B181:B183"/>
    <mergeCell ref="E181:E183"/>
    <mergeCell ref="A163:B165"/>
    <mergeCell ref="B166:B168"/>
    <mergeCell ref="E166:E168"/>
    <mergeCell ref="B169:B171"/>
    <mergeCell ref="E169:E171"/>
    <mergeCell ref="N169:N171"/>
    <mergeCell ref="N211:N213"/>
    <mergeCell ref="B196:B198"/>
    <mergeCell ref="E196:E198"/>
    <mergeCell ref="B199:B201"/>
    <mergeCell ref="E199:E201"/>
    <mergeCell ref="B202:B204"/>
    <mergeCell ref="E202:E204"/>
    <mergeCell ref="B184:B186"/>
    <mergeCell ref="N184:N186"/>
    <mergeCell ref="A187:B189"/>
    <mergeCell ref="B190:B192"/>
    <mergeCell ref="E190:E192"/>
    <mergeCell ref="B193:B195"/>
    <mergeCell ref="E193:E195"/>
    <mergeCell ref="N193:N195"/>
    <mergeCell ref="B214:B216"/>
    <mergeCell ref="E214:E216"/>
    <mergeCell ref="A217:B219"/>
    <mergeCell ref="B220:B222"/>
    <mergeCell ref="E220:E222"/>
    <mergeCell ref="B223:B225"/>
    <mergeCell ref="E223:E225"/>
    <mergeCell ref="A205:B207"/>
    <mergeCell ref="B208:B210"/>
    <mergeCell ref="E208:E210"/>
    <mergeCell ref="B211:B213"/>
    <mergeCell ref="E211:E213"/>
    <mergeCell ref="B232:B234"/>
    <mergeCell ref="E232:E234"/>
    <mergeCell ref="N232:N234"/>
    <mergeCell ref="A235:B237"/>
    <mergeCell ref="B238:B240"/>
    <mergeCell ref="E238:E240"/>
    <mergeCell ref="N223:N225"/>
    <mergeCell ref="B226:B228"/>
    <mergeCell ref="E226:E228"/>
    <mergeCell ref="N226:N228"/>
    <mergeCell ref="B229:B231"/>
    <mergeCell ref="E229:E231"/>
    <mergeCell ref="N229:N231"/>
    <mergeCell ref="B248:B250"/>
    <mergeCell ref="E248:E250"/>
    <mergeCell ref="N248:N250"/>
    <mergeCell ref="A251:B253"/>
    <mergeCell ref="B241:B243"/>
    <mergeCell ref="E241:E243"/>
    <mergeCell ref="N241:N243"/>
    <mergeCell ref="A244:B244"/>
    <mergeCell ref="B245:B247"/>
    <mergeCell ref="E245:E247"/>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rgb="FFFFC000"/>
  </sheetPr>
  <dimension ref="A1:X250"/>
  <sheetViews>
    <sheetView topLeftCell="C232" zoomScale="130" zoomScaleNormal="130" workbookViewId="0">
      <selection activeCell="C1" sqref="A1:V241"/>
    </sheetView>
  </sheetViews>
  <sheetFormatPr defaultColWidth="9.140625" defaultRowHeight="10.5"/>
  <cols>
    <col min="1" max="1" width="4.140625" style="185" customWidth="1"/>
    <col min="2" max="2" width="25.7109375" style="189" customWidth="1"/>
    <col min="3" max="4" width="4.42578125" style="189" customWidth="1"/>
    <col min="5" max="5" width="9.5703125" style="189" customWidth="1"/>
    <col min="6" max="6" width="23.7109375" style="189" customWidth="1"/>
    <col min="7" max="7" width="13.5703125" style="189" customWidth="1"/>
    <col min="8" max="8" width="11.42578125" style="189" bestFit="1" customWidth="1"/>
    <col min="9" max="9" width="12.28515625" style="262" customWidth="1"/>
    <col min="10" max="11" width="11.140625" style="262" customWidth="1"/>
    <col min="12" max="13" width="11.42578125" style="189" bestFit="1" customWidth="1"/>
    <col min="14" max="14" width="17.7109375" style="189" customWidth="1"/>
    <col min="15" max="15" width="9.140625" style="189"/>
    <col min="16" max="16" width="5.140625" style="189" customWidth="1"/>
    <col min="17" max="17" width="4.7109375" style="189" customWidth="1"/>
    <col min="18" max="19" width="4.5703125" style="189" customWidth="1"/>
    <col min="20" max="20" width="5.140625" style="189" customWidth="1"/>
    <col min="21" max="21" width="4.85546875" style="189" customWidth="1"/>
    <col min="22" max="22" width="5" style="189" customWidth="1"/>
    <col min="23" max="16384" width="9.140625" style="189"/>
  </cols>
  <sheetData>
    <row r="1" spans="1:22">
      <c r="B1" s="186"/>
      <c r="C1" s="187"/>
      <c r="D1" s="187"/>
      <c r="E1" s="187"/>
      <c r="F1" s="187"/>
      <c r="G1" s="186"/>
      <c r="H1" s="186"/>
      <c r="I1" s="188"/>
      <c r="J1" s="188"/>
      <c r="K1" s="188"/>
      <c r="L1" s="188"/>
      <c r="M1" s="188"/>
      <c r="N1" s="188"/>
      <c r="O1" s="188"/>
      <c r="P1" s="186"/>
      <c r="Q1" s="186" t="s">
        <v>227</v>
      </c>
      <c r="R1" s="186"/>
      <c r="S1" s="186"/>
      <c r="T1" s="186"/>
      <c r="U1" s="186"/>
      <c r="V1" s="186"/>
    </row>
    <row r="2" spans="1:22">
      <c r="B2" s="186"/>
      <c r="C2" s="187"/>
      <c r="D2" s="190"/>
      <c r="E2" s="190"/>
      <c r="F2" s="190"/>
      <c r="G2" s="186"/>
      <c r="H2" s="186"/>
      <c r="I2" s="188"/>
      <c r="J2" s="188"/>
      <c r="K2" s="188"/>
      <c r="L2" s="188"/>
      <c r="M2" s="188"/>
      <c r="N2" s="188"/>
      <c r="O2" s="188"/>
      <c r="P2" s="186"/>
      <c r="Q2" s="186" t="s">
        <v>147</v>
      </c>
      <c r="R2" s="186"/>
      <c r="S2" s="186"/>
      <c r="T2" s="186"/>
      <c r="U2" s="186"/>
      <c r="V2" s="186"/>
    </row>
    <row r="3" spans="1:22">
      <c r="B3" s="186"/>
      <c r="C3" s="187"/>
      <c r="D3" s="190"/>
      <c r="E3" s="190"/>
      <c r="F3" s="190"/>
      <c r="G3" s="186"/>
      <c r="H3" s="186"/>
      <c r="I3" s="188"/>
      <c r="J3" s="188"/>
      <c r="K3" s="188"/>
      <c r="L3" s="188"/>
      <c r="M3" s="188"/>
      <c r="N3" s="188"/>
      <c r="O3" s="188"/>
      <c r="P3" s="186"/>
      <c r="Q3" s="191" t="s">
        <v>84</v>
      </c>
      <c r="R3" s="191"/>
      <c r="S3" s="191"/>
      <c r="T3" s="191"/>
      <c r="U3" s="191"/>
      <c r="V3" s="191"/>
    </row>
    <row r="4" spans="1:22">
      <c r="B4" s="186"/>
      <c r="C4" s="187"/>
      <c r="D4" s="190"/>
      <c r="E4" s="190"/>
      <c r="F4" s="190"/>
      <c r="G4" s="186"/>
      <c r="H4" s="186"/>
      <c r="I4" s="188"/>
      <c r="J4" s="188"/>
      <c r="K4" s="188"/>
      <c r="L4" s="188"/>
      <c r="M4" s="188"/>
      <c r="N4" s="188"/>
      <c r="O4" s="188"/>
      <c r="P4" s="186"/>
      <c r="Q4" s="191" t="s">
        <v>306</v>
      </c>
      <c r="R4" s="191"/>
      <c r="S4" s="191"/>
      <c r="T4" s="191"/>
      <c r="U4" s="191"/>
      <c r="V4" s="191"/>
    </row>
    <row r="5" spans="1:22">
      <c r="B5" s="186"/>
      <c r="C5" s="187"/>
      <c r="D5" s="190"/>
      <c r="E5" s="190"/>
      <c r="F5" s="190"/>
      <c r="G5" s="186"/>
      <c r="H5" s="186"/>
      <c r="I5" s="188"/>
      <c r="J5" s="188"/>
      <c r="K5" s="188"/>
      <c r="L5" s="188"/>
      <c r="M5" s="188"/>
      <c r="N5" s="188"/>
      <c r="O5" s="188"/>
      <c r="P5" s="186"/>
      <c r="Q5" s="191"/>
      <c r="R5" s="191"/>
      <c r="S5" s="191"/>
      <c r="T5" s="191"/>
      <c r="U5" s="191"/>
      <c r="V5" s="191"/>
    </row>
    <row r="6" spans="1:22" ht="11.25" customHeight="1">
      <c r="B6" s="186"/>
      <c r="C6" s="187"/>
      <c r="D6" s="190"/>
      <c r="E6" s="190"/>
      <c r="F6" s="190"/>
      <c r="G6" s="186"/>
      <c r="H6" s="186"/>
      <c r="I6" s="188"/>
      <c r="J6" s="188"/>
      <c r="K6" s="188"/>
      <c r="L6" s="188"/>
      <c r="M6" s="188"/>
      <c r="N6" s="188"/>
      <c r="O6" s="188"/>
      <c r="P6" s="186"/>
      <c r="Q6" s="191" t="s">
        <v>148</v>
      </c>
      <c r="R6" s="191"/>
      <c r="S6" s="191"/>
      <c r="T6" s="191"/>
      <c r="U6" s="191"/>
      <c r="V6" s="191"/>
    </row>
    <row r="7" spans="1:22">
      <c r="B7" s="186"/>
      <c r="C7" s="187"/>
      <c r="D7" s="190"/>
      <c r="E7" s="190"/>
      <c r="F7" s="190"/>
      <c r="G7" s="186"/>
      <c r="H7" s="186"/>
      <c r="I7" s="188"/>
      <c r="J7" s="188"/>
      <c r="K7" s="188"/>
      <c r="L7" s="188"/>
      <c r="M7" s="188"/>
      <c r="N7" s="188"/>
      <c r="O7" s="188"/>
      <c r="P7" s="186"/>
      <c r="Q7" s="191" t="s">
        <v>149</v>
      </c>
      <c r="R7" s="191"/>
      <c r="S7" s="191"/>
      <c r="T7" s="191"/>
      <c r="U7" s="191"/>
      <c r="V7" s="191"/>
    </row>
    <row r="8" spans="1:22" ht="13.5" customHeight="1">
      <c r="B8" s="186"/>
      <c r="C8" s="187"/>
      <c r="D8" s="190"/>
      <c r="E8" s="190"/>
      <c r="F8" s="190"/>
      <c r="G8" s="186"/>
      <c r="H8" s="186"/>
      <c r="I8" s="188"/>
      <c r="J8" s="188"/>
      <c r="K8" s="188"/>
      <c r="L8" s="188"/>
      <c r="M8" s="188"/>
      <c r="N8" s="188"/>
      <c r="O8" s="188"/>
      <c r="P8" s="186"/>
      <c r="Q8" s="191" t="s">
        <v>150</v>
      </c>
      <c r="R8" s="191"/>
      <c r="S8" s="191"/>
      <c r="T8" s="191"/>
      <c r="U8" s="191"/>
      <c r="V8" s="191"/>
    </row>
    <row r="9" spans="1:22">
      <c r="B9" s="186"/>
      <c r="C9" s="187"/>
      <c r="D9" s="190"/>
      <c r="E9" s="190"/>
      <c r="F9" s="190"/>
      <c r="G9" s="186"/>
      <c r="H9" s="186"/>
      <c r="I9" s="188"/>
      <c r="J9" s="188"/>
      <c r="K9" s="188"/>
      <c r="L9" s="188"/>
      <c r="M9" s="188"/>
      <c r="N9" s="188"/>
      <c r="O9" s="188"/>
      <c r="P9" s="186"/>
      <c r="Q9" s="191" t="s">
        <v>163</v>
      </c>
      <c r="R9" s="191"/>
      <c r="S9" s="191"/>
      <c r="T9" s="191"/>
      <c r="U9" s="191"/>
      <c r="V9" s="191"/>
    </row>
    <row r="10" spans="1:22">
      <c r="B10" s="186"/>
      <c r="C10" s="187"/>
      <c r="D10" s="187"/>
      <c r="E10" s="187"/>
      <c r="F10" s="187"/>
      <c r="G10" s="186"/>
      <c r="H10" s="186"/>
      <c r="I10" s="188"/>
      <c r="J10" s="188"/>
      <c r="K10" s="188"/>
      <c r="L10" s="188"/>
      <c r="M10" s="188"/>
      <c r="N10" s="188"/>
      <c r="O10" s="188"/>
      <c r="P10" s="186"/>
      <c r="Q10" s="186"/>
      <c r="R10" s="186"/>
      <c r="S10" s="186"/>
      <c r="T10" s="186"/>
      <c r="U10" s="186"/>
      <c r="V10" s="186"/>
    </row>
    <row r="11" spans="1:22">
      <c r="A11" s="379" t="s">
        <v>19</v>
      </c>
      <c r="B11" s="379"/>
      <c r="C11" s="379"/>
      <c r="D11" s="379"/>
      <c r="E11" s="379"/>
      <c r="F11" s="379"/>
      <c r="G11" s="379"/>
      <c r="H11" s="379"/>
      <c r="I11" s="379"/>
      <c r="J11" s="379"/>
      <c r="K11" s="379"/>
      <c r="L11" s="379"/>
      <c r="M11" s="379"/>
      <c r="N11" s="379"/>
      <c r="O11" s="379"/>
      <c r="P11" s="379"/>
      <c r="Q11" s="379"/>
      <c r="R11" s="379"/>
      <c r="S11" s="379"/>
      <c r="T11" s="379"/>
      <c r="U11" s="379"/>
      <c r="V11" s="379"/>
    </row>
    <row r="12" spans="1:22">
      <c r="A12" s="380" t="s">
        <v>100</v>
      </c>
      <c r="B12" s="380"/>
      <c r="C12" s="380"/>
      <c r="D12" s="380"/>
      <c r="E12" s="380"/>
      <c r="F12" s="380"/>
      <c r="G12" s="380"/>
      <c r="H12" s="380"/>
      <c r="I12" s="380"/>
      <c r="J12" s="380"/>
      <c r="K12" s="380"/>
      <c r="L12" s="380"/>
      <c r="M12" s="380"/>
      <c r="N12" s="380"/>
      <c r="O12" s="380"/>
      <c r="P12" s="380"/>
      <c r="Q12" s="380"/>
      <c r="R12" s="380"/>
      <c r="S12" s="380"/>
      <c r="T12" s="380"/>
      <c r="U12" s="380"/>
      <c r="V12" s="380"/>
    </row>
    <row r="13" spans="1:22">
      <c r="A13" s="380" t="s">
        <v>99</v>
      </c>
      <c r="B13" s="380"/>
      <c r="C13" s="380"/>
      <c r="D13" s="380"/>
      <c r="E13" s="380"/>
      <c r="F13" s="380"/>
      <c r="G13" s="380"/>
      <c r="H13" s="380"/>
      <c r="I13" s="380"/>
      <c r="J13" s="380"/>
      <c r="K13" s="380"/>
      <c r="L13" s="380"/>
      <c r="M13" s="380"/>
      <c r="N13" s="380"/>
      <c r="O13" s="380"/>
      <c r="P13" s="380"/>
      <c r="Q13" s="380"/>
      <c r="R13" s="380"/>
      <c r="S13" s="380"/>
      <c r="T13" s="380"/>
      <c r="U13" s="380"/>
      <c r="V13" s="380"/>
    </row>
    <row r="14" spans="1:22">
      <c r="A14" s="378" t="s">
        <v>90</v>
      </c>
      <c r="B14" s="378"/>
      <c r="C14" s="378"/>
      <c r="D14" s="378"/>
      <c r="E14" s="378"/>
      <c r="F14" s="378"/>
      <c r="G14" s="378"/>
      <c r="H14" s="378"/>
      <c r="I14" s="378"/>
      <c r="J14" s="378"/>
      <c r="K14" s="378"/>
      <c r="L14" s="378"/>
      <c r="M14" s="378"/>
      <c r="N14" s="378"/>
      <c r="O14" s="378"/>
      <c r="P14" s="378"/>
      <c r="Q14" s="378"/>
      <c r="R14" s="378"/>
      <c r="S14" s="378"/>
      <c r="T14" s="378"/>
      <c r="U14" s="378"/>
      <c r="V14" s="378"/>
    </row>
    <row r="15" spans="1:22" ht="11.25" customHeight="1">
      <c r="A15" s="192" t="s">
        <v>39</v>
      </c>
      <c r="B15" s="356" t="s">
        <v>0</v>
      </c>
      <c r="C15" s="361" t="s">
        <v>1</v>
      </c>
      <c r="D15" s="373"/>
      <c r="E15" s="361" t="s">
        <v>124</v>
      </c>
      <c r="F15" s="364" t="s">
        <v>2</v>
      </c>
      <c r="G15" s="365"/>
      <c r="H15" s="365"/>
      <c r="I15" s="365"/>
      <c r="J15" s="365"/>
      <c r="K15" s="365"/>
      <c r="L15" s="365"/>
      <c r="M15" s="366"/>
      <c r="N15" s="365" t="s">
        <v>103</v>
      </c>
      <c r="O15" s="365"/>
      <c r="P15" s="365"/>
      <c r="Q15" s="365"/>
      <c r="R15" s="365"/>
      <c r="S15" s="365"/>
      <c r="T15" s="365"/>
      <c r="U15" s="365"/>
      <c r="V15" s="366"/>
    </row>
    <row r="16" spans="1:22" ht="11.25" customHeight="1">
      <c r="A16" s="193" t="s">
        <v>40</v>
      </c>
      <c r="B16" s="357"/>
      <c r="C16" s="363"/>
      <c r="D16" s="374"/>
      <c r="E16" s="362"/>
      <c r="F16" s="356" t="s">
        <v>3</v>
      </c>
      <c r="G16" s="375" t="s">
        <v>4</v>
      </c>
      <c r="H16" s="375"/>
      <c r="I16" s="375"/>
      <c r="J16" s="375"/>
      <c r="K16" s="375"/>
      <c r="L16" s="375"/>
      <c r="M16" s="376"/>
      <c r="N16" s="356" t="s">
        <v>5</v>
      </c>
      <c r="O16" s="356" t="s">
        <v>104</v>
      </c>
      <c r="P16" s="364" t="s">
        <v>6</v>
      </c>
      <c r="Q16" s="365"/>
      <c r="R16" s="365"/>
      <c r="S16" s="365"/>
      <c r="T16" s="365"/>
      <c r="U16" s="365"/>
      <c r="V16" s="366"/>
    </row>
    <row r="17" spans="1:22" ht="11.25" customHeight="1">
      <c r="A17" s="193"/>
      <c r="B17" s="357"/>
      <c r="C17" s="356" t="s">
        <v>10</v>
      </c>
      <c r="D17" s="356" t="s">
        <v>7</v>
      </c>
      <c r="E17" s="362"/>
      <c r="F17" s="357"/>
      <c r="G17" s="377" t="s">
        <v>8</v>
      </c>
      <c r="H17" s="418" t="s">
        <v>105</v>
      </c>
      <c r="I17" s="419"/>
      <c r="J17" s="419"/>
      <c r="K17" s="419"/>
      <c r="L17" s="419"/>
      <c r="M17" s="420"/>
      <c r="N17" s="357"/>
      <c r="O17" s="357"/>
      <c r="P17" s="356" t="s">
        <v>8</v>
      </c>
      <c r="Q17" s="364" t="s">
        <v>105</v>
      </c>
      <c r="R17" s="365"/>
      <c r="S17" s="365"/>
      <c r="T17" s="365"/>
      <c r="U17" s="365"/>
      <c r="V17" s="366"/>
    </row>
    <row r="18" spans="1:22" ht="15" customHeight="1">
      <c r="A18" s="194"/>
      <c r="B18" s="358"/>
      <c r="C18" s="358"/>
      <c r="D18" s="358"/>
      <c r="E18" s="363"/>
      <c r="F18" s="358"/>
      <c r="G18" s="376"/>
      <c r="H18" s="195">
        <v>2021</v>
      </c>
      <c r="I18" s="196">
        <v>2022</v>
      </c>
      <c r="J18" s="196">
        <v>2023</v>
      </c>
      <c r="K18" s="196">
        <v>2024</v>
      </c>
      <c r="L18" s="195">
        <v>2025</v>
      </c>
      <c r="M18" s="195">
        <v>2026</v>
      </c>
      <c r="N18" s="358"/>
      <c r="O18" s="358"/>
      <c r="P18" s="358"/>
      <c r="Q18" s="195">
        <v>2021</v>
      </c>
      <c r="R18" s="195">
        <v>2022</v>
      </c>
      <c r="S18" s="195">
        <v>2023</v>
      </c>
      <c r="T18" s="195">
        <v>2024</v>
      </c>
      <c r="U18" s="195">
        <v>2025</v>
      </c>
      <c r="V18" s="195">
        <v>2026</v>
      </c>
    </row>
    <row r="19" spans="1:22">
      <c r="A19" s="197">
        <v>1</v>
      </c>
      <c r="B19" s="198">
        <v>2</v>
      </c>
      <c r="C19" s="198">
        <v>3</v>
      </c>
      <c r="D19" s="198">
        <v>4</v>
      </c>
      <c r="E19" s="198"/>
      <c r="F19" s="199"/>
      <c r="G19" s="200">
        <v>7</v>
      </c>
      <c r="H19" s="200">
        <v>8</v>
      </c>
      <c r="I19" s="200">
        <v>9</v>
      </c>
      <c r="J19" s="200">
        <v>10</v>
      </c>
      <c r="K19" s="200">
        <v>11</v>
      </c>
      <c r="L19" s="200">
        <v>12</v>
      </c>
      <c r="M19" s="200">
        <v>13</v>
      </c>
      <c r="N19" s="198">
        <v>14</v>
      </c>
      <c r="O19" s="198">
        <v>15</v>
      </c>
      <c r="P19" s="198">
        <v>16</v>
      </c>
      <c r="Q19" s="198">
        <v>17</v>
      </c>
      <c r="R19" s="198">
        <v>18</v>
      </c>
      <c r="S19" s="198">
        <v>19</v>
      </c>
      <c r="T19" s="198">
        <v>20</v>
      </c>
      <c r="U19" s="198">
        <v>21</v>
      </c>
      <c r="V19" s="198">
        <v>22</v>
      </c>
    </row>
    <row r="20" spans="1:22" ht="75.75" customHeight="1">
      <c r="A20" s="410" t="s">
        <v>106</v>
      </c>
      <c r="B20" s="411"/>
      <c r="C20" s="201">
        <v>2021</v>
      </c>
      <c r="D20" s="201">
        <v>2026</v>
      </c>
      <c r="E20" s="201"/>
      <c r="F20" s="201"/>
      <c r="G20" s="202"/>
      <c r="H20" s="202"/>
      <c r="I20" s="202"/>
      <c r="J20" s="202"/>
      <c r="K20" s="202"/>
      <c r="L20" s="202"/>
      <c r="M20" s="202"/>
      <c r="N20" s="201"/>
      <c r="O20" s="201"/>
      <c r="P20" s="201"/>
      <c r="Q20" s="201"/>
      <c r="R20" s="201"/>
      <c r="S20" s="201"/>
      <c r="T20" s="201"/>
      <c r="U20" s="201"/>
      <c r="V20" s="201"/>
    </row>
    <row r="21" spans="1:22" ht="11.25" customHeight="1">
      <c r="A21" s="395" t="s">
        <v>91</v>
      </c>
      <c r="B21" s="396"/>
      <c r="C21" s="203">
        <v>2021</v>
      </c>
      <c r="D21" s="201">
        <v>2026</v>
      </c>
      <c r="E21" s="204"/>
      <c r="F21" s="201"/>
      <c r="G21" s="205"/>
      <c r="H21" s="206"/>
      <c r="I21" s="207"/>
      <c r="J21" s="208"/>
      <c r="K21" s="207"/>
      <c r="L21" s="206"/>
      <c r="M21" s="205"/>
      <c r="N21" s="206"/>
      <c r="O21" s="205"/>
      <c r="P21" s="206"/>
      <c r="Q21" s="205"/>
      <c r="R21" s="206"/>
      <c r="S21" s="205"/>
      <c r="T21" s="206"/>
      <c r="U21" s="205"/>
      <c r="V21" s="206"/>
    </row>
    <row r="22" spans="1:22" ht="11.25" customHeight="1">
      <c r="A22" s="397"/>
      <c r="B22" s="398"/>
      <c r="C22" s="209"/>
      <c r="D22" s="210"/>
      <c r="E22" s="211"/>
      <c r="F22" s="210"/>
      <c r="G22" s="211"/>
      <c r="H22" s="210"/>
      <c r="I22" s="212"/>
      <c r="J22" s="213"/>
      <c r="K22" s="212"/>
      <c r="L22" s="210"/>
      <c r="M22" s="211"/>
      <c r="N22" s="210"/>
      <c r="O22" s="211"/>
      <c r="P22" s="210"/>
      <c r="Q22" s="211"/>
      <c r="R22" s="210"/>
      <c r="S22" s="211"/>
      <c r="T22" s="210"/>
      <c r="U22" s="211"/>
      <c r="V22" s="210"/>
    </row>
    <row r="23" spans="1:22" ht="19.5" customHeight="1">
      <c r="A23" s="399"/>
      <c r="B23" s="400"/>
      <c r="C23" s="214"/>
      <c r="D23" s="215"/>
      <c r="E23" s="216"/>
      <c r="F23" s="215"/>
      <c r="G23" s="216"/>
      <c r="H23" s="215"/>
      <c r="I23" s="217"/>
      <c r="J23" s="218"/>
      <c r="K23" s="217"/>
      <c r="L23" s="215"/>
      <c r="M23" s="216"/>
      <c r="N23" s="210"/>
      <c r="O23" s="211"/>
      <c r="P23" s="210"/>
      <c r="Q23" s="211"/>
      <c r="R23" s="210"/>
      <c r="S23" s="211"/>
      <c r="T23" s="210"/>
      <c r="U23" s="211"/>
      <c r="V23" s="210"/>
    </row>
    <row r="24" spans="1:22" ht="11.25" customHeight="1">
      <c r="A24" s="219">
        <v>1</v>
      </c>
      <c r="B24" s="370" t="s">
        <v>43</v>
      </c>
      <c r="C24" s="220">
        <v>2021</v>
      </c>
      <c r="D24" s="221">
        <v>2026</v>
      </c>
      <c r="E24" s="356" t="s">
        <v>125</v>
      </c>
      <c r="F24" s="234" t="s">
        <v>9</v>
      </c>
      <c r="G24" s="222">
        <f>H24+I24+J24+K24+L24+M24</f>
        <v>436381195.20999998</v>
      </c>
      <c r="H24" s="222">
        <f>H25+H26</f>
        <v>70855164.719999999</v>
      </c>
      <c r="I24" s="222">
        <f t="shared" ref="I24" si="0">I25+I26</f>
        <v>73677069.079999998</v>
      </c>
      <c r="J24" s="222">
        <f>J25+J26</f>
        <v>76478207.269999996</v>
      </c>
      <c r="K24" s="222">
        <f t="shared" ref="K24:M24" si="1">K25+K26</f>
        <v>84382997.75999999</v>
      </c>
      <c r="L24" s="222">
        <f t="shared" si="1"/>
        <v>65472244.689999998</v>
      </c>
      <c r="M24" s="222">
        <f t="shared" si="1"/>
        <v>65515511.689999998</v>
      </c>
      <c r="N24" s="223"/>
      <c r="O24" s="206"/>
      <c r="P24" s="205"/>
      <c r="Q24" s="206"/>
      <c r="R24" s="205"/>
      <c r="S24" s="206"/>
      <c r="T24" s="205"/>
      <c r="U24" s="206"/>
      <c r="V24" s="224"/>
    </row>
    <row r="25" spans="1:22" ht="31.5" customHeight="1">
      <c r="A25" s="225"/>
      <c r="B25" s="371"/>
      <c r="C25" s="209"/>
      <c r="D25" s="210"/>
      <c r="E25" s="357"/>
      <c r="F25" s="265" t="s">
        <v>41</v>
      </c>
      <c r="G25" s="218">
        <f>H25+I25+J25+K25+L25+M25</f>
        <v>232521680.65999997</v>
      </c>
      <c r="H25" s="226">
        <f>H28+H31+H34+H37+H40+H43+H46+H49+H52+H55+H58</f>
        <v>39486510.000000007</v>
      </c>
      <c r="I25" s="226">
        <f t="shared" ref="I25:M25" si="2">I28+I31+I34+I37+I40+I43+I46+I49+I52+I55+I58</f>
        <v>38398963.699999996</v>
      </c>
      <c r="J25" s="226">
        <f t="shared" si="2"/>
        <v>41218824.089999996</v>
      </c>
      <c r="K25" s="226">
        <f t="shared" si="2"/>
        <v>43288943.489999995</v>
      </c>
      <c r="L25" s="226">
        <f t="shared" si="2"/>
        <v>35064219.689999998</v>
      </c>
      <c r="M25" s="226">
        <f t="shared" si="2"/>
        <v>35064219.689999998</v>
      </c>
      <c r="N25" s="209"/>
      <c r="O25" s="210"/>
      <c r="P25" s="211"/>
      <c r="Q25" s="210"/>
      <c r="R25" s="211"/>
      <c r="S25" s="210"/>
      <c r="T25" s="211"/>
      <c r="U25" s="210"/>
      <c r="V25" s="227"/>
    </row>
    <row r="26" spans="1:22" ht="30.75" customHeight="1">
      <c r="A26" s="228"/>
      <c r="B26" s="372"/>
      <c r="C26" s="214"/>
      <c r="D26" s="215"/>
      <c r="E26" s="358"/>
      <c r="F26" s="265" t="s">
        <v>42</v>
      </c>
      <c r="G26" s="218">
        <f t="shared" ref="G26:G90" si="3">H26+I26+J26+K26+L26+M26</f>
        <v>203859514.55000001</v>
      </c>
      <c r="H26" s="226">
        <f>H29+H32+H35+H38+H41+H44+H47+H50+H53+H56+H59</f>
        <v>31368654.719999999</v>
      </c>
      <c r="I26" s="226">
        <f t="shared" ref="I26:M26" si="4">I29+I32+I35+I38+I41+I44+I47+I50+I53+I56+I59</f>
        <v>35278105.380000003</v>
      </c>
      <c r="J26" s="226">
        <f t="shared" si="4"/>
        <v>35259383.18</v>
      </c>
      <c r="K26" s="226">
        <f t="shared" si="4"/>
        <v>41094054.270000003</v>
      </c>
      <c r="L26" s="226">
        <f t="shared" si="4"/>
        <v>30408025</v>
      </c>
      <c r="M26" s="226">
        <f t="shared" si="4"/>
        <v>30451292</v>
      </c>
      <c r="N26" s="209"/>
      <c r="O26" s="210"/>
      <c r="P26" s="211"/>
      <c r="Q26" s="210"/>
      <c r="R26" s="211"/>
      <c r="S26" s="210"/>
      <c r="T26" s="211"/>
      <c r="U26" s="210"/>
      <c r="V26" s="227"/>
    </row>
    <row r="27" spans="1:22" ht="11.25" customHeight="1">
      <c r="A27" s="192" t="s">
        <v>11</v>
      </c>
      <c r="B27" s="367" t="s">
        <v>44</v>
      </c>
      <c r="C27" s="203">
        <v>2021</v>
      </c>
      <c r="D27" s="201">
        <v>2026</v>
      </c>
      <c r="E27" s="221"/>
      <c r="F27" s="234" t="s">
        <v>9</v>
      </c>
      <c r="G27" s="218">
        <f t="shared" si="3"/>
        <v>7322797.7599999998</v>
      </c>
      <c r="H27" s="226">
        <f>H28+H29</f>
        <v>1225710</v>
      </c>
      <c r="I27" s="226">
        <f t="shared" ref="I27:M27" si="5">I28+I29</f>
        <v>1353331.08</v>
      </c>
      <c r="J27" s="226">
        <f t="shared" si="5"/>
        <v>1489356.68</v>
      </c>
      <c r="K27" s="226">
        <f t="shared" si="5"/>
        <v>2284800</v>
      </c>
      <c r="L27" s="226">
        <f t="shared" si="5"/>
        <v>484800</v>
      </c>
      <c r="M27" s="229">
        <f t="shared" si="5"/>
        <v>484800</v>
      </c>
      <c r="N27" s="223"/>
      <c r="O27" s="206"/>
      <c r="P27" s="205"/>
      <c r="Q27" s="206"/>
      <c r="R27" s="205"/>
      <c r="S27" s="206"/>
      <c r="T27" s="205"/>
      <c r="U27" s="206"/>
      <c r="V27" s="224"/>
    </row>
    <row r="28" spans="1:22" ht="21" customHeight="1">
      <c r="A28" s="225"/>
      <c r="B28" s="368"/>
      <c r="C28" s="209"/>
      <c r="D28" s="210"/>
      <c r="E28" s="210"/>
      <c r="F28" s="265" t="s">
        <v>41</v>
      </c>
      <c r="G28" s="218">
        <f t="shared" si="3"/>
        <v>7322797.7599999998</v>
      </c>
      <c r="H28" s="226">
        <v>1225710</v>
      </c>
      <c r="I28" s="226">
        <v>1353331.08</v>
      </c>
      <c r="J28" s="226">
        <v>1489356.68</v>
      </c>
      <c r="K28" s="226">
        <v>2284800</v>
      </c>
      <c r="L28" s="226">
        <v>484800</v>
      </c>
      <c r="M28" s="229">
        <v>484800</v>
      </c>
      <c r="N28" s="209"/>
      <c r="O28" s="210"/>
      <c r="P28" s="211"/>
      <c r="Q28" s="210"/>
      <c r="R28" s="211"/>
      <c r="S28" s="210"/>
      <c r="T28" s="211"/>
      <c r="U28" s="210"/>
      <c r="V28" s="227"/>
    </row>
    <row r="29" spans="1:22" ht="18" customHeight="1">
      <c r="A29" s="228"/>
      <c r="B29" s="369"/>
      <c r="C29" s="214"/>
      <c r="D29" s="215"/>
      <c r="E29" s="215"/>
      <c r="F29" s="265" t="s">
        <v>42</v>
      </c>
      <c r="G29" s="218">
        <f t="shared" si="3"/>
        <v>0</v>
      </c>
      <c r="H29" s="230"/>
      <c r="I29" s="226"/>
      <c r="J29" s="226"/>
      <c r="K29" s="226"/>
      <c r="L29" s="230"/>
      <c r="M29" s="231"/>
      <c r="N29" s="209"/>
      <c r="O29" s="210"/>
      <c r="P29" s="211"/>
      <c r="Q29" s="210"/>
      <c r="R29" s="211"/>
      <c r="S29" s="210"/>
      <c r="T29" s="211"/>
      <c r="U29" s="210"/>
      <c r="V29" s="227"/>
    </row>
    <row r="30" spans="1:22" ht="11.25" customHeight="1">
      <c r="A30" s="192" t="s">
        <v>113</v>
      </c>
      <c r="B30" s="367" t="s">
        <v>45</v>
      </c>
      <c r="C30" s="203">
        <v>2021</v>
      </c>
      <c r="D30" s="201">
        <v>2026</v>
      </c>
      <c r="E30" s="221"/>
      <c r="F30" s="234" t="s">
        <v>9</v>
      </c>
      <c r="G30" s="218">
        <f t="shared" si="3"/>
        <v>6859068.2199999997</v>
      </c>
      <c r="H30" s="226">
        <f>H31+H32</f>
        <v>1233925</v>
      </c>
      <c r="I30" s="226">
        <f t="shared" ref="I30:M30" si="6">I31+I32</f>
        <v>1247406.42</v>
      </c>
      <c r="J30" s="226">
        <f t="shared" si="6"/>
        <v>1307472.8</v>
      </c>
      <c r="K30" s="226">
        <f t="shared" si="6"/>
        <v>2090088</v>
      </c>
      <c r="L30" s="226">
        <f t="shared" si="6"/>
        <v>490088</v>
      </c>
      <c r="M30" s="229">
        <f t="shared" si="6"/>
        <v>490088</v>
      </c>
      <c r="N30" s="206"/>
      <c r="O30" s="205"/>
      <c r="P30" s="206"/>
      <c r="Q30" s="205"/>
      <c r="R30" s="206"/>
      <c r="S30" s="205"/>
      <c r="T30" s="206"/>
      <c r="U30" s="205"/>
      <c r="V30" s="206"/>
    </row>
    <row r="31" spans="1:22" ht="31.5" customHeight="1">
      <c r="A31" s="225"/>
      <c r="B31" s="368"/>
      <c r="C31" s="209"/>
      <c r="D31" s="210"/>
      <c r="E31" s="210"/>
      <c r="F31" s="265" t="s">
        <v>41</v>
      </c>
      <c r="G31" s="218">
        <f t="shared" si="3"/>
        <v>6859068.2199999997</v>
      </c>
      <c r="H31" s="226">
        <v>1233925</v>
      </c>
      <c r="I31" s="226">
        <v>1247406.42</v>
      </c>
      <c r="J31" s="226">
        <v>1307472.8</v>
      </c>
      <c r="K31" s="226">
        <v>2090088</v>
      </c>
      <c r="L31" s="226">
        <v>490088</v>
      </c>
      <c r="M31" s="229">
        <v>490088</v>
      </c>
      <c r="N31" s="210"/>
      <c r="O31" s="211"/>
      <c r="P31" s="210"/>
      <c r="Q31" s="211"/>
      <c r="R31" s="210"/>
      <c r="S31" s="211"/>
      <c r="T31" s="210"/>
      <c r="U31" s="211"/>
      <c r="V31" s="210"/>
    </row>
    <row r="32" spans="1:22" ht="30.75" customHeight="1">
      <c r="A32" s="228"/>
      <c r="B32" s="369"/>
      <c r="C32" s="214"/>
      <c r="D32" s="215"/>
      <c r="E32" s="215"/>
      <c r="F32" s="265" t="s">
        <v>42</v>
      </c>
      <c r="G32" s="218">
        <f t="shared" si="3"/>
        <v>0</v>
      </c>
      <c r="H32" s="226"/>
      <c r="I32" s="226"/>
      <c r="J32" s="226"/>
      <c r="K32" s="226"/>
      <c r="L32" s="230"/>
      <c r="M32" s="230"/>
      <c r="N32" s="215"/>
      <c r="O32" s="211"/>
      <c r="P32" s="210"/>
      <c r="Q32" s="211"/>
      <c r="R32" s="210"/>
      <c r="S32" s="211"/>
      <c r="T32" s="210"/>
      <c r="U32" s="211"/>
      <c r="V32" s="210"/>
    </row>
    <row r="33" spans="1:22" ht="11.25" customHeight="1">
      <c r="A33" s="192" t="s">
        <v>114</v>
      </c>
      <c r="B33" s="367" t="s">
        <v>46</v>
      </c>
      <c r="C33" s="203">
        <v>2021</v>
      </c>
      <c r="D33" s="201">
        <v>2026</v>
      </c>
      <c r="E33" s="221"/>
      <c r="F33" s="234" t="s">
        <v>9</v>
      </c>
      <c r="G33" s="218">
        <f t="shared" si="3"/>
        <v>1275377.97</v>
      </c>
      <c r="H33" s="226">
        <f>H34</f>
        <v>218766.34</v>
      </c>
      <c r="I33" s="226">
        <f t="shared" ref="I33:M33" si="7">I34</f>
        <v>202014.03</v>
      </c>
      <c r="J33" s="226">
        <f t="shared" si="7"/>
        <v>153029.6</v>
      </c>
      <c r="K33" s="226">
        <f t="shared" si="7"/>
        <v>233856</v>
      </c>
      <c r="L33" s="226">
        <f t="shared" si="7"/>
        <v>233856</v>
      </c>
      <c r="M33" s="229">
        <f t="shared" si="7"/>
        <v>233856</v>
      </c>
      <c r="N33" s="206"/>
      <c r="O33" s="205"/>
      <c r="P33" s="206"/>
      <c r="Q33" s="205"/>
      <c r="R33" s="206"/>
      <c r="S33" s="205"/>
      <c r="T33" s="206"/>
      <c r="U33" s="205"/>
      <c r="V33" s="206"/>
    </row>
    <row r="34" spans="1:22" ht="30" customHeight="1">
      <c r="A34" s="225"/>
      <c r="B34" s="368"/>
      <c r="C34" s="209"/>
      <c r="D34" s="210"/>
      <c r="E34" s="210"/>
      <c r="F34" s="265" t="s">
        <v>41</v>
      </c>
      <c r="G34" s="218">
        <f t="shared" si="3"/>
        <v>1275377.97</v>
      </c>
      <c r="H34" s="226">
        <v>218766.34</v>
      </c>
      <c r="I34" s="226">
        <v>202014.03</v>
      </c>
      <c r="J34" s="226">
        <v>153029.6</v>
      </c>
      <c r="K34" s="226">
        <v>233856</v>
      </c>
      <c r="L34" s="226">
        <v>233856</v>
      </c>
      <c r="M34" s="229">
        <v>233856</v>
      </c>
      <c r="N34" s="210"/>
      <c r="O34" s="211"/>
      <c r="P34" s="210"/>
      <c r="Q34" s="211"/>
      <c r="R34" s="210"/>
      <c r="S34" s="211"/>
      <c r="T34" s="210"/>
      <c r="U34" s="211"/>
      <c r="V34" s="210"/>
    </row>
    <row r="35" spans="1:22" ht="30.75" customHeight="1">
      <c r="A35" s="228"/>
      <c r="B35" s="369"/>
      <c r="C35" s="214"/>
      <c r="D35" s="215"/>
      <c r="E35" s="215"/>
      <c r="F35" s="265" t="s">
        <v>42</v>
      </c>
      <c r="G35" s="218">
        <f t="shared" si="3"/>
        <v>0</v>
      </c>
      <c r="H35" s="230"/>
      <c r="I35" s="226"/>
      <c r="J35" s="226"/>
      <c r="K35" s="226"/>
      <c r="L35" s="230"/>
      <c r="M35" s="231"/>
      <c r="N35" s="215"/>
      <c r="O35" s="216"/>
      <c r="P35" s="215"/>
      <c r="Q35" s="216"/>
      <c r="R35" s="215"/>
      <c r="S35" s="216"/>
      <c r="T35" s="215"/>
      <c r="U35" s="216"/>
      <c r="V35" s="215"/>
    </row>
    <row r="36" spans="1:22" ht="11.25" customHeight="1">
      <c r="A36" s="192" t="s">
        <v>115</v>
      </c>
      <c r="B36" s="367" t="s">
        <v>164</v>
      </c>
      <c r="C36" s="203">
        <v>2021</v>
      </c>
      <c r="D36" s="201">
        <v>2026</v>
      </c>
      <c r="E36" s="221"/>
      <c r="F36" s="234" t="s">
        <v>9</v>
      </c>
      <c r="G36" s="218">
        <f t="shared" si="3"/>
        <v>216553396.75999999</v>
      </c>
      <c r="H36" s="226">
        <f>H37+H38</f>
        <v>36779304.530000001</v>
      </c>
      <c r="I36" s="226">
        <f t="shared" ref="I36:M36" si="8">I37+I38</f>
        <v>35138368.619999997</v>
      </c>
      <c r="J36" s="226">
        <f t="shared" si="8"/>
        <v>38265671.939999998</v>
      </c>
      <c r="K36" s="226">
        <f t="shared" si="8"/>
        <v>38659100.289999999</v>
      </c>
      <c r="L36" s="226">
        <f t="shared" si="8"/>
        <v>33855475.689999998</v>
      </c>
      <c r="M36" s="226">
        <f t="shared" si="8"/>
        <v>33855475.689999998</v>
      </c>
      <c r="N36" s="384" t="s">
        <v>66</v>
      </c>
      <c r="O36" s="209" t="s">
        <v>22</v>
      </c>
      <c r="P36" s="232">
        <f>(Q36+R36+S36+T36+U36+V36)/6</f>
        <v>2.1166666666666667</v>
      </c>
      <c r="Q36" s="210">
        <v>2.2000000000000002</v>
      </c>
      <c r="R36" s="211">
        <v>2.1</v>
      </c>
      <c r="S36" s="210">
        <v>2.1</v>
      </c>
      <c r="T36" s="211">
        <v>2.1</v>
      </c>
      <c r="U36" s="210">
        <v>2.1</v>
      </c>
      <c r="V36" s="227">
        <v>2.1</v>
      </c>
    </row>
    <row r="37" spans="1:22" ht="30.75" customHeight="1">
      <c r="A37" s="225"/>
      <c r="B37" s="368"/>
      <c r="C37" s="209"/>
      <c r="D37" s="210"/>
      <c r="E37" s="210"/>
      <c r="F37" s="265" t="s">
        <v>41</v>
      </c>
      <c r="G37" s="218">
        <f t="shared" si="3"/>
        <v>216553396.75999999</v>
      </c>
      <c r="H37" s="226">
        <v>36779304.530000001</v>
      </c>
      <c r="I37" s="226">
        <v>35138368.619999997</v>
      </c>
      <c r="J37" s="226">
        <v>38265671.939999998</v>
      </c>
      <c r="K37" s="226">
        <v>38659100.289999999</v>
      </c>
      <c r="L37" s="226">
        <v>33855475.689999998</v>
      </c>
      <c r="M37" s="226">
        <v>33855475.689999998</v>
      </c>
      <c r="N37" s="385"/>
      <c r="O37" s="209"/>
      <c r="P37" s="209"/>
      <c r="Q37" s="210"/>
      <c r="R37" s="211"/>
      <c r="S37" s="210"/>
      <c r="T37" s="211"/>
      <c r="U37" s="210"/>
      <c r="V37" s="227"/>
    </row>
    <row r="38" spans="1:22" ht="51" customHeight="1">
      <c r="A38" s="228"/>
      <c r="B38" s="369"/>
      <c r="C38" s="214"/>
      <c r="D38" s="215"/>
      <c r="E38" s="215"/>
      <c r="F38" s="266" t="s">
        <v>42</v>
      </c>
      <c r="G38" s="218">
        <f t="shared" si="3"/>
        <v>0</v>
      </c>
      <c r="H38" s="230"/>
      <c r="I38" s="226"/>
      <c r="J38" s="226"/>
      <c r="K38" s="226"/>
      <c r="L38" s="230"/>
      <c r="M38" s="230"/>
      <c r="N38" s="386"/>
      <c r="O38" s="209"/>
      <c r="P38" s="209"/>
      <c r="Q38" s="210"/>
      <c r="R38" s="211"/>
      <c r="S38" s="210"/>
      <c r="T38" s="211"/>
      <c r="U38" s="210"/>
      <c r="V38" s="227"/>
    </row>
    <row r="39" spans="1:22" ht="11.25" customHeight="1">
      <c r="A39" s="192" t="s">
        <v>116</v>
      </c>
      <c r="B39" s="367" t="s">
        <v>47</v>
      </c>
      <c r="C39" s="203">
        <v>2021</v>
      </c>
      <c r="D39" s="201">
        <v>2026</v>
      </c>
      <c r="E39" s="221"/>
      <c r="F39" s="234" t="s">
        <v>9</v>
      </c>
      <c r="G39" s="218">
        <f t="shared" si="3"/>
        <v>196528136.72</v>
      </c>
      <c r="H39" s="226">
        <f>H40+H41</f>
        <v>29108217.719999999</v>
      </c>
      <c r="I39" s="226">
        <f t="shared" ref="I39:M39" si="9">I40+I41</f>
        <v>34198210</v>
      </c>
      <c r="J39" s="226">
        <f t="shared" si="9"/>
        <v>34697803</v>
      </c>
      <c r="K39" s="226">
        <f t="shared" si="9"/>
        <v>39871702</v>
      </c>
      <c r="L39" s="226">
        <f t="shared" si="9"/>
        <v>29326102</v>
      </c>
      <c r="M39" s="226">
        <f t="shared" si="9"/>
        <v>29326102</v>
      </c>
      <c r="N39" s="384" t="s">
        <v>112</v>
      </c>
      <c r="O39" s="223" t="s">
        <v>22</v>
      </c>
      <c r="P39" s="206">
        <v>47.5</v>
      </c>
      <c r="Q39" s="205">
        <v>47.5</v>
      </c>
      <c r="R39" s="206">
        <v>47.5</v>
      </c>
      <c r="S39" s="205">
        <v>47.5</v>
      </c>
      <c r="T39" s="206">
        <v>47.5</v>
      </c>
      <c r="U39" s="205">
        <v>47.5</v>
      </c>
      <c r="V39" s="206">
        <v>47.5</v>
      </c>
    </row>
    <row r="40" spans="1:22" ht="56.25" customHeight="1">
      <c r="A40" s="225"/>
      <c r="B40" s="368"/>
      <c r="C40" s="209"/>
      <c r="D40" s="210"/>
      <c r="E40" s="210"/>
      <c r="F40" s="266" t="s">
        <v>41</v>
      </c>
      <c r="G40" s="218">
        <f t="shared" si="3"/>
        <v>0</v>
      </c>
      <c r="H40" s="226"/>
      <c r="I40" s="226"/>
      <c r="J40" s="226"/>
      <c r="K40" s="226"/>
      <c r="L40" s="226">
        <f>K40</f>
        <v>0</v>
      </c>
      <c r="M40" s="226">
        <f>L40</f>
        <v>0</v>
      </c>
      <c r="N40" s="385"/>
      <c r="O40" s="209"/>
      <c r="P40" s="210"/>
      <c r="Q40" s="211"/>
      <c r="R40" s="210"/>
      <c r="S40" s="211"/>
      <c r="T40" s="210"/>
      <c r="U40" s="211"/>
      <c r="V40" s="210"/>
    </row>
    <row r="41" spans="1:22" ht="129.75" customHeight="1">
      <c r="A41" s="228"/>
      <c r="B41" s="369"/>
      <c r="C41" s="214"/>
      <c r="D41" s="215"/>
      <c r="E41" s="215"/>
      <c r="F41" s="266" t="s">
        <v>42</v>
      </c>
      <c r="G41" s="218">
        <f t="shared" si="3"/>
        <v>196528136.72</v>
      </c>
      <c r="H41" s="226">
        <v>29108217.719999999</v>
      </c>
      <c r="I41" s="226">
        <v>34198210</v>
      </c>
      <c r="J41" s="226">
        <v>34697803</v>
      </c>
      <c r="K41" s="226">
        <v>39871702</v>
      </c>
      <c r="L41" s="226">
        <v>29326102</v>
      </c>
      <c r="M41" s="226">
        <v>29326102</v>
      </c>
      <c r="N41" s="386"/>
      <c r="O41" s="209"/>
      <c r="P41" s="210"/>
      <c r="Q41" s="211"/>
      <c r="R41" s="210"/>
      <c r="S41" s="211"/>
      <c r="T41" s="210"/>
      <c r="U41" s="211"/>
      <c r="V41" s="210"/>
    </row>
    <row r="42" spans="1:22" ht="11.25" customHeight="1">
      <c r="A42" s="192" t="s">
        <v>117</v>
      </c>
      <c r="B42" s="367" t="s">
        <v>48</v>
      </c>
      <c r="C42" s="203">
        <v>2021</v>
      </c>
      <c r="D42" s="201">
        <v>2026</v>
      </c>
      <c r="E42" s="221"/>
      <c r="F42" s="234" t="s">
        <v>9</v>
      </c>
      <c r="G42" s="218">
        <f>G43+G44</f>
        <v>5494148.9100000001</v>
      </c>
      <c r="H42" s="226">
        <f>H43+H44</f>
        <v>849035</v>
      </c>
      <c r="I42" s="226">
        <f t="shared" ref="I42:M42" si="10">I43+I44</f>
        <v>1003425</v>
      </c>
      <c r="J42" s="226">
        <f t="shared" si="10"/>
        <v>400233.91</v>
      </c>
      <c r="K42" s="226">
        <f t="shared" si="10"/>
        <v>1034342</v>
      </c>
      <c r="L42" s="226">
        <f t="shared" si="10"/>
        <v>1081923</v>
      </c>
      <c r="M42" s="226">
        <f t="shared" si="10"/>
        <v>1125190</v>
      </c>
      <c r="N42" s="230"/>
      <c r="O42" s="230"/>
      <c r="P42" s="230"/>
      <c r="Q42" s="230"/>
      <c r="R42" s="230"/>
      <c r="S42" s="230"/>
      <c r="T42" s="230"/>
      <c r="U42" s="230"/>
      <c r="V42" s="230"/>
    </row>
    <row r="43" spans="1:22" ht="30" customHeight="1">
      <c r="A43" s="210"/>
      <c r="B43" s="368"/>
      <c r="C43" s="209"/>
      <c r="D43" s="210"/>
      <c r="E43" s="210"/>
      <c r="F43" s="265" t="s">
        <v>41</v>
      </c>
      <c r="G43" s="218">
        <f t="shared" si="3"/>
        <v>0</v>
      </c>
      <c r="H43" s="230"/>
      <c r="I43" s="226"/>
      <c r="J43" s="226"/>
      <c r="K43" s="226"/>
      <c r="L43" s="226">
        <f>K43</f>
        <v>0</v>
      </c>
      <c r="M43" s="226">
        <f>L43</f>
        <v>0</v>
      </c>
      <c r="N43" s="230"/>
      <c r="O43" s="230"/>
      <c r="P43" s="230"/>
      <c r="Q43" s="230"/>
      <c r="R43" s="230"/>
      <c r="S43" s="230"/>
      <c r="T43" s="230"/>
      <c r="U43" s="230"/>
      <c r="V43" s="230"/>
    </row>
    <row r="44" spans="1:22" ht="39.75" customHeight="1">
      <c r="A44" s="215"/>
      <c r="B44" s="369"/>
      <c r="C44" s="214"/>
      <c r="D44" s="215"/>
      <c r="E44" s="215"/>
      <c r="F44" s="266" t="s">
        <v>42</v>
      </c>
      <c r="G44" s="218">
        <f t="shared" si="3"/>
        <v>5494148.9100000001</v>
      </c>
      <c r="H44" s="226">
        <v>849035</v>
      </c>
      <c r="I44" s="226">
        <v>1003425</v>
      </c>
      <c r="J44" s="226">
        <v>400233.91</v>
      </c>
      <c r="K44" s="226">
        <v>1034342</v>
      </c>
      <c r="L44" s="226">
        <v>1081923</v>
      </c>
      <c r="M44" s="226">
        <v>1125190</v>
      </c>
      <c r="N44" s="230"/>
      <c r="O44" s="230"/>
      <c r="P44" s="230"/>
      <c r="Q44" s="230"/>
      <c r="R44" s="230"/>
      <c r="S44" s="230"/>
      <c r="T44" s="230"/>
      <c r="U44" s="230"/>
      <c r="V44" s="230"/>
    </row>
    <row r="45" spans="1:22" ht="11.25" customHeight="1">
      <c r="A45" s="192" t="s">
        <v>128</v>
      </c>
      <c r="B45" s="367" t="s">
        <v>201</v>
      </c>
      <c r="C45" s="203">
        <v>2021</v>
      </c>
      <c r="D45" s="201">
        <v>2026</v>
      </c>
      <c r="E45" s="201"/>
      <c r="F45" s="234" t="s">
        <v>9</v>
      </c>
      <c r="G45" s="226">
        <f>H45+I45+J45+K45+L45+M45</f>
        <v>852992.3</v>
      </c>
      <c r="H45" s="207">
        <f>H46+H47</f>
        <v>408163.27</v>
      </c>
      <c r="I45" s="208">
        <f>I46+I47</f>
        <v>444829.03</v>
      </c>
      <c r="J45" s="207"/>
      <c r="K45" s="208"/>
      <c r="L45" s="207"/>
      <c r="M45" s="233"/>
      <c r="N45" s="384" t="s">
        <v>142</v>
      </c>
      <c r="O45" s="223" t="s">
        <v>22</v>
      </c>
      <c r="P45" s="206">
        <f>Q45+R45+S45+T45+U45+V45</f>
        <v>100</v>
      </c>
      <c r="Q45" s="206">
        <v>100</v>
      </c>
      <c r="R45" s="205"/>
      <c r="S45" s="206"/>
      <c r="T45" s="205"/>
      <c r="U45" s="206"/>
      <c r="V45" s="224"/>
    </row>
    <row r="46" spans="1:22" ht="33.75" customHeight="1">
      <c r="A46" s="225"/>
      <c r="B46" s="368"/>
      <c r="C46" s="209"/>
      <c r="D46" s="210"/>
      <c r="E46" s="210"/>
      <c r="F46" s="265" t="s">
        <v>41</v>
      </c>
      <c r="G46" s="226">
        <f t="shared" ref="G46:G47" si="11">H46+I46+J46+K46+L46+M46</f>
        <v>452992.30000000005</v>
      </c>
      <c r="H46" s="207">
        <v>8163.27</v>
      </c>
      <c r="I46" s="208">
        <v>444829.03</v>
      </c>
      <c r="J46" s="207"/>
      <c r="K46" s="208"/>
      <c r="L46" s="207"/>
      <c r="M46" s="233"/>
      <c r="N46" s="385"/>
      <c r="O46" s="209"/>
      <c r="P46" s="210"/>
      <c r="Q46" s="210"/>
      <c r="R46" s="211"/>
      <c r="S46" s="210"/>
      <c r="T46" s="211"/>
      <c r="U46" s="210"/>
      <c r="V46" s="227"/>
    </row>
    <row r="47" spans="1:22" ht="142.5" customHeight="1">
      <c r="A47" s="228"/>
      <c r="B47" s="369"/>
      <c r="C47" s="214"/>
      <c r="D47" s="215"/>
      <c r="E47" s="215"/>
      <c r="F47" s="266" t="s">
        <v>42</v>
      </c>
      <c r="G47" s="226">
        <f t="shared" si="11"/>
        <v>400000</v>
      </c>
      <c r="H47" s="207">
        <v>400000</v>
      </c>
      <c r="I47" s="208"/>
      <c r="J47" s="207"/>
      <c r="K47" s="208"/>
      <c r="L47" s="207"/>
      <c r="M47" s="233"/>
      <c r="N47" s="386"/>
      <c r="O47" s="214"/>
      <c r="P47" s="215"/>
      <c r="Q47" s="215"/>
      <c r="R47" s="216"/>
      <c r="S47" s="215"/>
      <c r="T47" s="216"/>
      <c r="U47" s="215"/>
      <c r="V47" s="234"/>
    </row>
    <row r="48" spans="1:22" ht="15.75" customHeight="1">
      <c r="A48" s="192" t="s">
        <v>141</v>
      </c>
      <c r="B48" s="367" t="s">
        <v>305</v>
      </c>
      <c r="C48" s="203">
        <v>2021</v>
      </c>
      <c r="D48" s="201">
        <v>2026</v>
      </c>
      <c r="E48" s="201"/>
      <c r="F48" s="234" t="s">
        <v>9</v>
      </c>
      <c r="G48" s="226">
        <f>H48+I48+J48+K48+L48+M48</f>
        <v>1047003.34</v>
      </c>
      <c r="H48" s="207">
        <f>H49+H50</f>
        <v>1032042.86</v>
      </c>
      <c r="I48" s="208"/>
      <c r="J48" s="207"/>
      <c r="K48" s="208">
        <f>K49+K50</f>
        <v>14960.48</v>
      </c>
      <c r="L48" s="207"/>
      <c r="M48" s="233"/>
      <c r="N48" s="384" t="s">
        <v>154</v>
      </c>
      <c r="O48" s="223" t="s">
        <v>22</v>
      </c>
      <c r="P48" s="206">
        <v>100</v>
      </c>
      <c r="Q48" s="206">
        <v>100</v>
      </c>
      <c r="R48" s="205"/>
      <c r="S48" s="206"/>
      <c r="T48" s="205">
        <v>100</v>
      </c>
      <c r="U48" s="206"/>
      <c r="V48" s="224"/>
    </row>
    <row r="49" spans="1:22" ht="27.75" customHeight="1">
      <c r="A49" s="225"/>
      <c r="B49" s="368"/>
      <c r="C49" s="209"/>
      <c r="D49" s="210"/>
      <c r="E49" s="210"/>
      <c r="F49" s="265" t="s">
        <v>41</v>
      </c>
      <c r="G49" s="226">
        <f t="shared" ref="G49:G53" si="12">H49+I49+J49+K49+L49+M49</f>
        <v>35601.339999999997</v>
      </c>
      <c r="H49" s="207">
        <v>20640.86</v>
      </c>
      <c r="I49" s="208"/>
      <c r="J49" s="207"/>
      <c r="K49" s="208">
        <v>14960.48</v>
      </c>
      <c r="L49" s="207"/>
      <c r="M49" s="233"/>
      <c r="N49" s="385"/>
      <c r="O49" s="209"/>
      <c r="P49" s="210"/>
      <c r="Q49" s="210"/>
      <c r="R49" s="211"/>
      <c r="S49" s="210"/>
      <c r="T49" s="211"/>
      <c r="U49" s="210"/>
      <c r="V49" s="227"/>
    </row>
    <row r="50" spans="1:22" ht="90.75" customHeight="1">
      <c r="A50" s="228"/>
      <c r="B50" s="369"/>
      <c r="C50" s="214"/>
      <c r="D50" s="215"/>
      <c r="E50" s="215"/>
      <c r="F50" s="266" t="s">
        <v>42</v>
      </c>
      <c r="G50" s="226">
        <f t="shared" si="12"/>
        <v>1011402</v>
      </c>
      <c r="H50" s="207">
        <v>1011402</v>
      </c>
      <c r="I50" s="208"/>
      <c r="J50" s="207"/>
      <c r="K50" s="208"/>
      <c r="L50" s="207"/>
      <c r="M50" s="233"/>
      <c r="N50" s="386"/>
      <c r="O50" s="214"/>
      <c r="P50" s="215"/>
      <c r="Q50" s="215"/>
      <c r="R50" s="216"/>
      <c r="S50" s="215"/>
      <c r="T50" s="216"/>
      <c r="U50" s="215"/>
      <c r="V50" s="234"/>
    </row>
    <row r="51" spans="1:22" ht="11.25" customHeight="1">
      <c r="A51" s="192" t="s">
        <v>178</v>
      </c>
      <c r="B51" s="367" t="s">
        <v>203</v>
      </c>
      <c r="C51" s="203">
        <v>2021</v>
      </c>
      <c r="D51" s="201">
        <v>2026</v>
      </c>
      <c r="E51" s="221"/>
      <c r="F51" s="234" t="s">
        <v>9</v>
      </c>
      <c r="G51" s="218">
        <f t="shared" si="12"/>
        <v>10900</v>
      </c>
      <c r="H51" s="226">
        <f>H52+H53</f>
        <v>0</v>
      </c>
      <c r="I51" s="226">
        <f t="shared" ref="I51:M51" si="13">I52+I53</f>
        <v>10900</v>
      </c>
      <c r="J51" s="226">
        <f t="shared" si="13"/>
        <v>0</v>
      </c>
      <c r="K51" s="226">
        <f t="shared" si="13"/>
        <v>0</v>
      </c>
      <c r="L51" s="226">
        <f t="shared" si="13"/>
        <v>0</v>
      </c>
      <c r="M51" s="229">
        <f t="shared" si="13"/>
        <v>0</v>
      </c>
      <c r="N51" s="206"/>
      <c r="O51" s="205"/>
      <c r="P51" s="206"/>
      <c r="Q51" s="205"/>
      <c r="R51" s="223"/>
      <c r="S51" s="206"/>
      <c r="T51" s="205"/>
      <c r="U51" s="206"/>
      <c r="V51" s="224"/>
    </row>
    <row r="52" spans="1:22" ht="28.5" customHeight="1">
      <c r="A52" s="225"/>
      <c r="B52" s="368"/>
      <c r="C52" s="209"/>
      <c r="D52" s="210"/>
      <c r="E52" s="210"/>
      <c r="F52" s="265" t="s">
        <v>41</v>
      </c>
      <c r="G52" s="218">
        <f t="shared" si="12"/>
        <v>10900</v>
      </c>
      <c r="H52" s="226"/>
      <c r="I52" s="226">
        <v>10900</v>
      </c>
      <c r="J52" s="226"/>
      <c r="K52" s="226"/>
      <c r="L52" s="226"/>
      <c r="M52" s="229"/>
      <c r="N52" s="210"/>
      <c r="O52" s="211"/>
      <c r="P52" s="210"/>
      <c r="Q52" s="211"/>
      <c r="R52" s="209"/>
      <c r="S52" s="210"/>
      <c r="T52" s="211"/>
      <c r="U52" s="210"/>
      <c r="V52" s="227"/>
    </row>
    <row r="53" spans="1:22" ht="28.5" customHeight="1">
      <c r="A53" s="228"/>
      <c r="B53" s="369"/>
      <c r="C53" s="214"/>
      <c r="D53" s="215"/>
      <c r="E53" s="215"/>
      <c r="F53" s="265" t="s">
        <v>42</v>
      </c>
      <c r="G53" s="218">
        <f t="shared" si="12"/>
        <v>0</v>
      </c>
      <c r="H53" s="226"/>
      <c r="I53" s="226"/>
      <c r="J53" s="226"/>
      <c r="K53" s="226"/>
      <c r="L53" s="226"/>
      <c r="M53" s="229"/>
      <c r="N53" s="215"/>
      <c r="O53" s="216"/>
      <c r="P53" s="215"/>
      <c r="Q53" s="216"/>
      <c r="R53" s="214"/>
      <c r="S53" s="215"/>
      <c r="T53" s="216"/>
      <c r="U53" s="215"/>
      <c r="V53" s="234"/>
    </row>
    <row r="54" spans="1:22" ht="11.25" customHeight="1">
      <c r="A54" s="192" t="s">
        <v>184</v>
      </c>
      <c r="B54" s="367" t="s">
        <v>300</v>
      </c>
      <c r="C54" s="203">
        <v>2021</v>
      </c>
      <c r="D54" s="201">
        <v>2026</v>
      </c>
      <c r="E54" s="201"/>
      <c r="F54" s="234" t="s">
        <v>9</v>
      </c>
      <c r="G54" s="226">
        <f>H54+I54+J54+K54+L54+M54</f>
        <v>360348.94999999995</v>
      </c>
      <c r="H54" s="207">
        <f>H55+H56</f>
        <v>0</v>
      </c>
      <c r="I54" s="208">
        <f>I55</f>
        <v>1560.62</v>
      </c>
      <c r="J54" s="207">
        <f>J55+J56</f>
        <v>164639.34</v>
      </c>
      <c r="K54" s="208">
        <f>K55+K56</f>
        <v>194148.99</v>
      </c>
      <c r="L54" s="207"/>
      <c r="M54" s="233"/>
      <c r="N54" s="384" t="s">
        <v>299</v>
      </c>
      <c r="O54" s="223" t="s">
        <v>22</v>
      </c>
      <c r="P54" s="206">
        <f>Q54+R54+S54+T54+U54+V54</f>
        <v>100</v>
      </c>
      <c r="Q54" s="206"/>
      <c r="R54" s="205">
        <v>100</v>
      </c>
      <c r="S54" s="206"/>
      <c r="T54" s="205"/>
      <c r="U54" s="206"/>
      <c r="V54" s="224"/>
    </row>
    <row r="55" spans="1:22" ht="29.25" customHeight="1">
      <c r="A55" s="225"/>
      <c r="B55" s="368"/>
      <c r="C55" s="209"/>
      <c r="D55" s="210"/>
      <c r="E55" s="210"/>
      <c r="F55" s="265" t="s">
        <v>41</v>
      </c>
      <c r="G55" s="226">
        <f t="shared" ref="G55:G56" si="14">H55+I55+J55+K55+L55+M55</f>
        <v>10992.41</v>
      </c>
      <c r="H55" s="207">
        <v>0</v>
      </c>
      <c r="I55" s="208">
        <v>1560.62</v>
      </c>
      <c r="J55" s="207">
        <v>3293.07</v>
      </c>
      <c r="K55" s="208">
        <v>6138.72</v>
      </c>
      <c r="L55" s="207"/>
      <c r="M55" s="233"/>
      <c r="N55" s="385"/>
      <c r="O55" s="209"/>
      <c r="P55" s="210"/>
      <c r="Q55" s="210"/>
      <c r="R55" s="211"/>
      <c r="S55" s="210"/>
      <c r="T55" s="211"/>
      <c r="U55" s="210"/>
      <c r="V55" s="227"/>
    </row>
    <row r="56" spans="1:22" ht="249.75" customHeight="1">
      <c r="A56" s="228"/>
      <c r="B56" s="369"/>
      <c r="C56" s="214"/>
      <c r="D56" s="215"/>
      <c r="E56" s="215"/>
      <c r="F56" s="266" t="s">
        <v>42</v>
      </c>
      <c r="G56" s="226">
        <f t="shared" si="14"/>
        <v>425826.92</v>
      </c>
      <c r="H56" s="207">
        <v>0</v>
      </c>
      <c r="I56" s="208">
        <v>76470.38</v>
      </c>
      <c r="J56" s="207">
        <v>161346.26999999999</v>
      </c>
      <c r="K56" s="208">
        <v>188010.27</v>
      </c>
      <c r="L56" s="207"/>
      <c r="M56" s="233"/>
      <c r="N56" s="386"/>
      <c r="O56" s="214"/>
      <c r="P56" s="215"/>
      <c r="Q56" s="215"/>
      <c r="R56" s="216"/>
      <c r="S56" s="215"/>
      <c r="T56" s="216"/>
      <c r="U56" s="215"/>
      <c r="V56" s="234"/>
    </row>
    <row r="57" spans="1:22" ht="18" customHeight="1">
      <c r="A57" s="192" t="s">
        <v>194</v>
      </c>
      <c r="B57" s="367" t="s">
        <v>205</v>
      </c>
      <c r="C57" s="203">
        <v>2021</v>
      </c>
      <c r="D57" s="201">
        <v>2026</v>
      </c>
      <c r="E57" s="201"/>
      <c r="F57" s="234" t="s">
        <v>9</v>
      </c>
      <c r="G57" s="226">
        <f>G58+G59</f>
        <v>553.9</v>
      </c>
      <c r="H57" s="207">
        <f>H58+H59</f>
        <v>0</v>
      </c>
      <c r="I57" s="208">
        <f>I58</f>
        <v>553.9</v>
      </c>
      <c r="J57" s="207"/>
      <c r="K57" s="208"/>
      <c r="L57" s="207"/>
      <c r="M57" s="233"/>
      <c r="N57" s="235"/>
      <c r="O57" s="206"/>
      <c r="P57" s="205"/>
      <c r="Q57" s="206"/>
      <c r="R57" s="205"/>
      <c r="S57" s="206"/>
      <c r="T57" s="205"/>
      <c r="U57" s="206"/>
      <c r="V57" s="224"/>
    </row>
    <row r="58" spans="1:22" ht="18" customHeight="1">
      <c r="A58" s="225"/>
      <c r="B58" s="368"/>
      <c r="C58" s="209"/>
      <c r="D58" s="210"/>
      <c r="E58" s="210"/>
      <c r="F58" s="265" t="s">
        <v>41</v>
      </c>
      <c r="G58" s="226">
        <f>H58+I58+J58+K58+L58+M58</f>
        <v>553.9</v>
      </c>
      <c r="H58" s="207">
        <v>0</v>
      </c>
      <c r="I58" s="208">
        <v>553.9</v>
      </c>
      <c r="J58" s="207"/>
      <c r="K58" s="208"/>
      <c r="L58" s="207"/>
      <c r="M58" s="233"/>
      <c r="N58" s="236"/>
      <c r="O58" s="210"/>
      <c r="P58" s="211"/>
      <c r="Q58" s="210"/>
      <c r="R58" s="211"/>
      <c r="S58" s="210"/>
      <c r="T58" s="211"/>
      <c r="U58" s="210"/>
      <c r="V58" s="227"/>
    </row>
    <row r="59" spans="1:22" ht="132" customHeight="1">
      <c r="A59" s="228"/>
      <c r="B59" s="369"/>
      <c r="C59" s="214"/>
      <c r="D59" s="215"/>
      <c r="E59" s="215"/>
      <c r="F59" s="266" t="s">
        <v>42</v>
      </c>
      <c r="G59" s="226">
        <f>H59+I59+J59+K59+L59+M59</f>
        <v>0</v>
      </c>
      <c r="H59" s="207">
        <v>0</v>
      </c>
      <c r="I59" s="208"/>
      <c r="J59" s="207"/>
      <c r="K59" s="208"/>
      <c r="L59" s="207"/>
      <c r="M59" s="233"/>
      <c r="N59" s="237"/>
      <c r="O59" s="215"/>
      <c r="P59" s="216"/>
      <c r="Q59" s="215"/>
      <c r="R59" s="216"/>
      <c r="S59" s="215"/>
      <c r="T59" s="216"/>
      <c r="U59" s="215"/>
      <c r="V59" s="234"/>
    </row>
    <row r="60" spans="1:22" ht="40.5" customHeight="1">
      <c r="A60" s="359" t="s">
        <v>307</v>
      </c>
      <c r="B60" s="360"/>
      <c r="C60" s="203">
        <v>2021</v>
      </c>
      <c r="D60" s="201">
        <v>2026</v>
      </c>
      <c r="E60" s="210"/>
      <c r="F60" s="230"/>
      <c r="G60" s="226">
        <f>H60+I60+J60+K60+L60+M60</f>
        <v>0</v>
      </c>
      <c r="H60" s="207"/>
      <c r="I60" s="208"/>
      <c r="J60" s="207"/>
      <c r="K60" s="208"/>
      <c r="L60" s="207"/>
      <c r="M60" s="226"/>
      <c r="N60" s="238"/>
      <c r="O60" s="210"/>
      <c r="P60" s="211"/>
      <c r="Q60" s="210"/>
      <c r="R60" s="211"/>
      <c r="S60" s="210"/>
      <c r="T60" s="211"/>
      <c r="U60" s="210"/>
      <c r="V60" s="227"/>
    </row>
    <row r="61" spans="1:22" ht="11.25" customHeight="1">
      <c r="A61" s="219" t="s">
        <v>12</v>
      </c>
      <c r="B61" s="370" t="s">
        <v>49</v>
      </c>
      <c r="C61" s="203">
        <v>2021</v>
      </c>
      <c r="D61" s="201">
        <v>2026</v>
      </c>
      <c r="E61" s="356" t="s">
        <v>125</v>
      </c>
      <c r="F61" s="234" t="s">
        <v>9</v>
      </c>
      <c r="G61" s="222">
        <f t="shared" si="3"/>
        <v>1475423366.7199998</v>
      </c>
      <c r="H61" s="239">
        <f>H62+H63</f>
        <v>226015734.41</v>
      </c>
      <c r="I61" s="239">
        <f t="shared" ref="I61:M61" si="15">I62+I63</f>
        <v>250338629.93000001</v>
      </c>
      <c r="J61" s="239">
        <f t="shared" si="15"/>
        <v>274680570.03999996</v>
      </c>
      <c r="K61" s="239">
        <f t="shared" si="15"/>
        <v>285315246.75</v>
      </c>
      <c r="L61" s="239">
        <f t="shared" si="15"/>
        <v>224311586.00999999</v>
      </c>
      <c r="M61" s="239">
        <f t="shared" si="15"/>
        <v>214761599.57999998</v>
      </c>
      <c r="N61" s="206"/>
      <c r="O61" s="205"/>
      <c r="P61" s="206"/>
      <c r="Q61" s="205"/>
      <c r="R61" s="206"/>
      <c r="S61" s="205"/>
      <c r="T61" s="206"/>
      <c r="U61" s="205"/>
      <c r="V61" s="206"/>
    </row>
    <row r="62" spans="1:22" ht="31.5" customHeight="1">
      <c r="A62" s="225"/>
      <c r="B62" s="371"/>
      <c r="C62" s="209"/>
      <c r="D62" s="210"/>
      <c r="E62" s="357"/>
      <c r="F62" s="265" t="s">
        <v>41</v>
      </c>
      <c r="G62" s="218">
        <f t="shared" si="3"/>
        <v>248805982.28999999</v>
      </c>
      <c r="H62" s="226">
        <f>H65+H68+H71+H74+H77+H80+H83+H86+H89+H92+H95+H98+H101+H104+H107+H110+H113+H116+H119</f>
        <v>47112396.32</v>
      </c>
      <c r="I62" s="226">
        <f t="shared" ref="I62" si="16">I65+I68+I71+I74+I77+I80+I83+I86+I89+I92+I95+I98+I101+I104+I107+I110+I113+I116+I119</f>
        <v>44993926.739999995</v>
      </c>
      <c r="J62" s="226">
        <f>J65+J68+J71+J74+J77+J80+J83+J86+J89+J92+J95+J98+J101+J104+J107+J110+J113+J116+J119</f>
        <v>42788722.879999995</v>
      </c>
      <c r="K62" s="226">
        <f t="shared" ref="K62:M62" si="17">K65+K68+K71+K74+K77+K80+K83+K86+K89+K92+K95+K98+K101+K104+K107+K110+K113+K116+K119</f>
        <v>48845530.719999999</v>
      </c>
      <c r="L62" s="226">
        <f t="shared" si="17"/>
        <v>30935243.5</v>
      </c>
      <c r="M62" s="226">
        <f t="shared" si="17"/>
        <v>34130162.129999995</v>
      </c>
      <c r="N62" s="210"/>
      <c r="O62" s="211"/>
      <c r="P62" s="210"/>
      <c r="Q62" s="211"/>
      <c r="R62" s="210"/>
      <c r="S62" s="211"/>
      <c r="T62" s="210"/>
      <c r="U62" s="211"/>
      <c r="V62" s="210"/>
    </row>
    <row r="63" spans="1:22" ht="30" customHeight="1">
      <c r="A63" s="228"/>
      <c r="B63" s="372"/>
      <c r="C63" s="214"/>
      <c r="D63" s="215"/>
      <c r="E63" s="358"/>
      <c r="F63" s="265" t="s">
        <v>42</v>
      </c>
      <c r="G63" s="218">
        <f t="shared" si="3"/>
        <v>1226617384.4299998</v>
      </c>
      <c r="H63" s="226">
        <f>H66+H69+H72+H75+H78+H81+H84+H87+H90+H93+H96+H99+H102+H105+H108+H111+H114+H117+H120</f>
        <v>178903338.09</v>
      </c>
      <c r="I63" s="226">
        <f t="shared" ref="I63:M63" si="18">I66+I69+I72+I75+I78+I81+I84+I87+I90+I93+I96+I99+I102+I105+I108+I111+I114+I117+I120</f>
        <v>205344703.19</v>
      </c>
      <c r="J63" s="226">
        <f t="shared" si="18"/>
        <v>231891847.16</v>
      </c>
      <c r="K63" s="226">
        <f t="shared" si="18"/>
        <v>236469716.03</v>
      </c>
      <c r="L63" s="226">
        <f t="shared" si="18"/>
        <v>193376342.50999999</v>
      </c>
      <c r="M63" s="226">
        <f t="shared" si="18"/>
        <v>180631437.44999999</v>
      </c>
      <c r="N63" s="215"/>
      <c r="O63" s="216"/>
      <c r="P63" s="215"/>
      <c r="Q63" s="216"/>
      <c r="R63" s="215"/>
      <c r="S63" s="216"/>
      <c r="T63" s="215"/>
      <c r="U63" s="216"/>
      <c r="V63" s="215"/>
    </row>
    <row r="64" spans="1:22" ht="11.25" customHeight="1">
      <c r="A64" s="240" t="s">
        <v>13</v>
      </c>
      <c r="B64" s="367" t="s">
        <v>206</v>
      </c>
      <c r="C64" s="203">
        <v>2021</v>
      </c>
      <c r="D64" s="201">
        <v>2026</v>
      </c>
      <c r="E64" s="221"/>
      <c r="F64" s="234" t="s">
        <v>9</v>
      </c>
      <c r="G64" s="218">
        <f t="shared" ref="G64:G66" si="19">H64+I64+J64+K64+L64+M64</f>
        <v>32193107</v>
      </c>
      <c r="H64" s="226">
        <f>H65+H66</f>
        <v>4057084.29</v>
      </c>
      <c r="I64" s="226">
        <f t="shared" ref="I64:M64" si="20">I65+I66</f>
        <v>4912808.91</v>
      </c>
      <c r="J64" s="226">
        <f t="shared" si="20"/>
        <v>6569113.79</v>
      </c>
      <c r="K64" s="226">
        <f t="shared" si="20"/>
        <v>5633570.0099999998</v>
      </c>
      <c r="L64" s="226">
        <f t="shared" si="20"/>
        <v>5510265</v>
      </c>
      <c r="M64" s="226">
        <f t="shared" si="20"/>
        <v>5510265</v>
      </c>
      <c r="N64" s="412"/>
      <c r="O64" s="223"/>
      <c r="P64" s="206"/>
      <c r="Q64" s="205"/>
      <c r="R64" s="206"/>
      <c r="S64" s="205"/>
      <c r="T64" s="206"/>
      <c r="U64" s="205"/>
      <c r="V64" s="206"/>
    </row>
    <row r="65" spans="1:22" ht="28.5" customHeight="1">
      <c r="A65" s="241"/>
      <c r="B65" s="368"/>
      <c r="C65" s="209"/>
      <c r="D65" s="210"/>
      <c r="E65" s="210"/>
      <c r="F65" s="265" t="s">
        <v>41</v>
      </c>
      <c r="G65" s="218">
        <f t="shared" si="19"/>
        <v>8969893.1999999993</v>
      </c>
      <c r="H65" s="226">
        <v>4057084.29</v>
      </c>
      <c r="I65" s="226">
        <v>4912808.91</v>
      </c>
      <c r="J65" s="226"/>
      <c r="K65" s="226"/>
      <c r="L65" s="226"/>
      <c r="M65" s="226"/>
      <c r="N65" s="413"/>
      <c r="O65" s="209"/>
      <c r="P65" s="210"/>
      <c r="Q65" s="211"/>
      <c r="R65" s="210"/>
      <c r="S65" s="211"/>
      <c r="T65" s="210"/>
      <c r="U65" s="211"/>
      <c r="V65" s="210"/>
    </row>
    <row r="66" spans="1:22" ht="27.75" customHeight="1">
      <c r="A66" s="242"/>
      <c r="B66" s="369"/>
      <c r="C66" s="214"/>
      <c r="D66" s="215"/>
      <c r="E66" s="215"/>
      <c r="F66" s="265" t="s">
        <v>42</v>
      </c>
      <c r="G66" s="218">
        <f t="shared" si="19"/>
        <v>23223213.800000001</v>
      </c>
      <c r="H66" s="230"/>
      <c r="I66" s="226"/>
      <c r="J66" s="226">
        <v>6569113.79</v>
      </c>
      <c r="K66" s="226">
        <v>5633570.0099999998</v>
      </c>
      <c r="L66" s="226">
        <v>5510265</v>
      </c>
      <c r="M66" s="226">
        <v>5510265</v>
      </c>
      <c r="N66" s="414"/>
      <c r="O66" s="209"/>
      <c r="P66" s="210"/>
      <c r="Q66" s="211"/>
      <c r="R66" s="210"/>
      <c r="S66" s="211"/>
      <c r="T66" s="210"/>
      <c r="U66" s="211"/>
      <c r="V66" s="210"/>
    </row>
    <row r="67" spans="1:22" ht="11.25" customHeight="1">
      <c r="A67" s="192" t="s">
        <v>118</v>
      </c>
      <c r="B67" s="367" t="s">
        <v>207</v>
      </c>
      <c r="C67" s="203">
        <v>2021</v>
      </c>
      <c r="D67" s="201">
        <v>2026</v>
      </c>
      <c r="E67" s="221"/>
      <c r="F67" s="234" t="s">
        <v>9</v>
      </c>
      <c r="G67" s="218">
        <f t="shared" si="3"/>
        <v>223079154.18000001</v>
      </c>
      <c r="H67" s="226">
        <f>H68+H69</f>
        <v>41480345.740000002</v>
      </c>
      <c r="I67" s="226">
        <f t="shared" ref="I67:M67" si="21">I68+I69</f>
        <v>37353240.590000004</v>
      </c>
      <c r="J67" s="226">
        <f t="shared" si="21"/>
        <v>39839527.840000004</v>
      </c>
      <c r="K67" s="226">
        <f t="shared" si="21"/>
        <v>44710784.380000003</v>
      </c>
      <c r="L67" s="226">
        <f t="shared" si="21"/>
        <v>28250168.5</v>
      </c>
      <c r="M67" s="226">
        <f t="shared" si="21"/>
        <v>31445087.129999999</v>
      </c>
      <c r="N67" s="384" t="s">
        <v>31</v>
      </c>
      <c r="O67" s="223" t="s">
        <v>22</v>
      </c>
      <c r="P67" s="223">
        <v>100</v>
      </c>
      <c r="Q67" s="206">
        <v>100</v>
      </c>
      <c r="R67" s="205">
        <v>100</v>
      </c>
      <c r="S67" s="206">
        <v>100</v>
      </c>
      <c r="T67" s="205">
        <v>100</v>
      </c>
      <c r="U67" s="206">
        <v>100</v>
      </c>
      <c r="V67" s="224">
        <v>100</v>
      </c>
    </row>
    <row r="68" spans="1:22" ht="31.5" customHeight="1">
      <c r="A68" s="225"/>
      <c r="B68" s="368"/>
      <c r="C68" s="209"/>
      <c r="D68" s="210"/>
      <c r="E68" s="210"/>
      <c r="F68" s="265" t="s">
        <v>41</v>
      </c>
      <c r="G68" s="218">
        <f t="shared" si="3"/>
        <v>223079154.18000001</v>
      </c>
      <c r="H68" s="226">
        <v>41480345.740000002</v>
      </c>
      <c r="I68" s="226">
        <v>37353240.590000004</v>
      </c>
      <c r="J68" s="226">
        <v>39839527.840000004</v>
      </c>
      <c r="K68" s="226">
        <v>44710784.380000003</v>
      </c>
      <c r="L68" s="226">
        <v>28250168.5</v>
      </c>
      <c r="M68" s="226">
        <v>31445087.129999999</v>
      </c>
      <c r="N68" s="385"/>
      <c r="O68" s="209"/>
      <c r="P68" s="209"/>
      <c r="Q68" s="210"/>
      <c r="R68" s="211"/>
      <c r="S68" s="210"/>
      <c r="T68" s="211"/>
      <c r="U68" s="210"/>
      <c r="V68" s="227"/>
    </row>
    <row r="69" spans="1:22" ht="61.5" customHeight="1">
      <c r="A69" s="228"/>
      <c r="B69" s="369"/>
      <c r="C69" s="214"/>
      <c r="D69" s="215"/>
      <c r="E69" s="215"/>
      <c r="F69" s="266" t="s">
        <v>42</v>
      </c>
      <c r="G69" s="218">
        <f t="shared" si="3"/>
        <v>0</v>
      </c>
      <c r="H69" s="230"/>
      <c r="I69" s="226"/>
      <c r="J69" s="226"/>
      <c r="K69" s="226"/>
      <c r="L69" s="230"/>
      <c r="M69" s="230"/>
      <c r="N69" s="386"/>
      <c r="O69" s="214"/>
      <c r="P69" s="214"/>
      <c r="Q69" s="215"/>
      <c r="R69" s="216"/>
      <c r="S69" s="215"/>
      <c r="T69" s="216"/>
      <c r="U69" s="215"/>
      <c r="V69" s="234"/>
    </row>
    <row r="70" spans="1:22" ht="14.25" customHeight="1">
      <c r="A70" s="241" t="s">
        <v>119</v>
      </c>
      <c r="B70" s="367" t="s">
        <v>208</v>
      </c>
      <c r="C70" s="203">
        <v>2021</v>
      </c>
      <c r="D70" s="201">
        <v>2026</v>
      </c>
      <c r="E70" s="221"/>
      <c r="F70" s="234" t="s">
        <v>9</v>
      </c>
      <c r="G70" s="218">
        <f>H70+I70+J70+K70+L70+M70</f>
        <v>5939560.1100000003</v>
      </c>
      <c r="H70" s="215">
        <f>H71+H72</f>
        <v>0</v>
      </c>
      <c r="I70" s="218">
        <f>I71+I72</f>
        <v>408163.27</v>
      </c>
      <c r="J70" s="218">
        <f t="shared" ref="J70:M70" si="22">J71+J72</f>
        <v>4194064.29</v>
      </c>
      <c r="K70" s="218">
        <f t="shared" si="22"/>
        <v>1337332.55</v>
      </c>
      <c r="L70" s="218">
        <f t="shared" si="22"/>
        <v>0</v>
      </c>
      <c r="M70" s="218">
        <f t="shared" si="22"/>
        <v>0</v>
      </c>
      <c r="N70" s="384" t="s">
        <v>301</v>
      </c>
      <c r="O70" s="223" t="s">
        <v>30</v>
      </c>
      <c r="P70" s="223"/>
      <c r="Q70" s="206"/>
      <c r="R70" s="205"/>
      <c r="S70" s="206"/>
      <c r="T70" s="205">
        <v>3</v>
      </c>
      <c r="U70" s="206"/>
      <c r="V70" s="224"/>
    </row>
    <row r="71" spans="1:22" ht="28.5" customHeight="1">
      <c r="A71" s="210"/>
      <c r="B71" s="368"/>
      <c r="C71" s="209"/>
      <c r="D71" s="210"/>
      <c r="E71" s="210"/>
      <c r="F71" s="265" t="s">
        <v>41</v>
      </c>
      <c r="G71" s="218">
        <f t="shared" ref="G71:G72" si="23">H71+I71+J71+K71+L71+M71</f>
        <v>1429377.11</v>
      </c>
      <c r="H71" s="215"/>
      <c r="I71" s="218">
        <v>8163.27</v>
      </c>
      <c r="J71" s="218">
        <v>83881.289999999994</v>
      </c>
      <c r="K71" s="218">
        <v>1337332.55</v>
      </c>
      <c r="L71" s="215"/>
      <c r="M71" s="214"/>
      <c r="N71" s="385"/>
      <c r="O71" s="214"/>
      <c r="P71" s="214"/>
      <c r="Q71" s="215"/>
      <c r="R71" s="216"/>
      <c r="S71" s="215"/>
      <c r="T71" s="216"/>
      <c r="U71" s="215"/>
      <c r="V71" s="234"/>
    </row>
    <row r="72" spans="1:22" ht="133.5" customHeight="1">
      <c r="A72" s="210"/>
      <c r="B72" s="369"/>
      <c r="C72" s="214"/>
      <c r="D72" s="215"/>
      <c r="E72" s="215"/>
      <c r="F72" s="266" t="s">
        <v>42</v>
      </c>
      <c r="G72" s="218">
        <f t="shared" si="23"/>
        <v>4510183</v>
      </c>
      <c r="H72" s="215"/>
      <c r="I72" s="218">
        <v>400000</v>
      </c>
      <c r="J72" s="218">
        <v>4110183</v>
      </c>
      <c r="K72" s="218"/>
      <c r="L72" s="215"/>
      <c r="M72" s="214"/>
      <c r="N72" s="386"/>
      <c r="O72" s="243" t="s">
        <v>30</v>
      </c>
      <c r="P72" s="214"/>
      <c r="Q72" s="215"/>
      <c r="R72" s="216"/>
      <c r="S72" s="215"/>
      <c r="T72" s="244">
        <v>1</v>
      </c>
      <c r="U72" s="215"/>
      <c r="V72" s="234"/>
    </row>
    <row r="73" spans="1:22" ht="11.25" customHeight="1">
      <c r="A73" s="192" t="s">
        <v>120</v>
      </c>
      <c r="B73" s="367" t="s">
        <v>209</v>
      </c>
      <c r="C73" s="203">
        <v>2021</v>
      </c>
      <c r="D73" s="201">
        <v>2026</v>
      </c>
      <c r="E73" s="221"/>
      <c r="F73" s="234" t="s">
        <v>9</v>
      </c>
      <c r="G73" s="218">
        <f t="shared" si="3"/>
        <v>1063998029.5</v>
      </c>
      <c r="H73" s="239">
        <f>H74+H75</f>
        <v>155057422</v>
      </c>
      <c r="I73" s="226">
        <f t="shared" ref="I73:M73" si="24">I74+I75</f>
        <v>177756339</v>
      </c>
      <c r="J73" s="226">
        <f t="shared" si="24"/>
        <v>194610625.5</v>
      </c>
      <c r="K73" s="226">
        <f t="shared" si="24"/>
        <v>205787443</v>
      </c>
      <c r="L73" s="226">
        <f t="shared" si="24"/>
        <v>165393100</v>
      </c>
      <c r="M73" s="229">
        <f t="shared" si="24"/>
        <v>165393100</v>
      </c>
      <c r="N73" s="206"/>
      <c r="O73" s="210"/>
      <c r="P73" s="211"/>
      <c r="Q73" s="210"/>
      <c r="R73" s="211"/>
      <c r="S73" s="210"/>
      <c r="T73" s="211"/>
      <c r="U73" s="210"/>
      <c r="V73" s="210"/>
    </row>
    <row r="74" spans="1:22" ht="29.25" customHeight="1">
      <c r="A74" s="225"/>
      <c r="B74" s="368"/>
      <c r="C74" s="209"/>
      <c r="D74" s="210"/>
      <c r="E74" s="210"/>
      <c r="F74" s="265" t="s">
        <v>41</v>
      </c>
      <c r="G74" s="218">
        <f t="shared" si="3"/>
        <v>83933</v>
      </c>
      <c r="H74" s="226"/>
      <c r="I74" s="226">
        <v>83933</v>
      </c>
      <c r="J74" s="226"/>
      <c r="K74" s="226"/>
      <c r="L74" s="226"/>
      <c r="M74" s="229"/>
      <c r="N74" s="210"/>
      <c r="O74" s="210"/>
      <c r="P74" s="211"/>
      <c r="Q74" s="210"/>
      <c r="R74" s="211"/>
      <c r="S74" s="210"/>
      <c r="T74" s="211"/>
      <c r="U74" s="210"/>
      <c r="V74" s="210"/>
    </row>
    <row r="75" spans="1:22" ht="83.25" customHeight="1">
      <c r="A75" s="228"/>
      <c r="B75" s="369"/>
      <c r="C75" s="214"/>
      <c r="D75" s="215"/>
      <c r="E75" s="215"/>
      <c r="F75" s="266" t="s">
        <v>42</v>
      </c>
      <c r="G75" s="218">
        <f t="shared" si="3"/>
        <v>1063914096.5</v>
      </c>
      <c r="H75" s="226">
        <v>155057422</v>
      </c>
      <c r="I75" s="226">
        <v>177672406</v>
      </c>
      <c r="J75" s="226">
        <v>194610625.5</v>
      </c>
      <c r="K75" s="226">
        <v>205787443</v>
      </c>
      <c r="L75" s="226">
        <v>165393100</v>
      </c>
      <c r="M75" s="229">
        <v>165393100</v>
      </c>
      <c r="N75" s="215"/>
      <c r="O75" s="210"/>
      <c r="P75" s="211"/>
      <c r="Q75" s="210"/>
      <c r="R75" s="211"/>
      <c r="S75" s="210"/>
      <c r="T75" s="211"/>
      <c r="U75" s="210"/>
      <c r="V75" s="210"/>
    </row>
    <row r="76" spans="1:22" ht="11.25" customHeight="1">
      <c r="A76" s="192" t="s">
        <v>129</v>
      </c>
      <c r="B76" s="367" t="s">
        <v>50</v>
      </c>
      <c r="C76" s="203">
        <v>2021</v>
      </c>
      <c r="D76" s="201">
        <v>2026</v>
      </c>
      <c r="E76" s="221"/>
      <c r="F76" s="234" t="s">
        <v>9</v>
      </c>
      <c r="G76" s="218">
        <f t="shared" ref="G76:G84" si="25">H76+I76+J76+K76+L76+M76</f>
        <v>2969764</v>
      </c>
      <c r="H76" s="239">
        <f>H77+H78</f>
        <v>676280</v>
      </c>
      <c r="I76" s="226">
        <f t="shared" ref="I76:M76" si="26">I77+I78</f>
        <v>558750</v>
      </c>
      <c r="J76" s="226">
        <f t="shared" si="26"/>
        <v>448040</v>
      </c>
      <c r="K76" s="226">
        <f t="shared" si="26"/>
        <v>606694</v>
      </c>
      <c r="L76" s="226">
        <f t="shared" si="26"/>
        <v>340000</v>
      </c>
      <c r="M76" s="226">
        <f t="shared" si="26"/>
        <v>340000</v>
      </c>
      <c r="N76" s="384" t="s">
        <v>295</v>
      </c>
      <c r="O76" s="223" t="s">
        <v>22</v>
      </c>
      <c r="P76" s="223">
        <v>100</v>
      </c>
      <c r="Q76" s="223">
        <v>100</v>
      </c>
      <c r="R76" s="223">
        <v>100</v>
      </c>
      <c r="S76" s="223">
        <v>100</v>
      </c>
      <c r="T76" s="223">
        <v>100</v>
      </c>
      <c r="U76" s="223">
        <v>100</v>
      </c>
      <c r="V76" s="206">
        <v>100</v>
      </c>
    </row>
    <row r="77" spans="1:22" ht="28.5" customHeight="1">
      <c r="A77" s="225"/>
      <c r="B77" s="368"/>
      <c r="C77" s="209"/>
      <c r="D77" s="210"/>
      <c r="E77" s="210"/>
      <c r="F77" s="265" t="s">
        <v>41</v>
      </c>
      <c r="G77" s="222">
        <f t="shared" si="25"/>
        <v>1861535</v>
      </c>
      <c r="H77" s="226">
        <v>338140</v>
      </c>
      <c r="I77" s="226">
        <v>279375</v>
      </c>
      <c r="J77" s="226">
        <v>224020</v>
      </c>
      <c r="K77" s="226">
        <v>340000</v>
      </c>
      <c r="L77" s="226">
        <v>340000</v>
      </c>
      <c r="M77" s="226">
        <v>340000</v>
      </c>
      <c r="N77" s="385"/>
      <c r="O77" s="209"/>
      <c r="P77" s="209"/>
      <c r="Q77" s="210"/>
      <c r="R77" s="211"/>
      <c r="S77" s="210"/>
      <c r="T77" s="211"/>
      <c r="U77" s="210"/>
      <c r="V77" s="227"/>
    </row>
    <row r="78" spans="1:22" ht="354.75" customHeight="1">
      <c r="A78" s="228"/>
      <c r="B78" s="369"/>
      <c r="C78" s="214"/>
      <c r="D78" s="215"/>
      <c r="E78" s="215"/>
      <c r="F78" s="266" t="s">
        <v>42</v>
      </c>
      <c r="G78" s="218">
        <f t="shared" si="25"/>
        <v>1108229</v>
      </c>
      <c r="H78" s="226">
        <v>338140</v>
      </c>
      <c r="I78" s="226">
        <v>279375</v>
      </c>
      <c r="J78" s="226">
        <v>224020</v>
      </c>
      <c r="K78" s="226">
        <v>266694</v>
      </c>
      <c r="L78" s="230"/>
      <c r="M78" s="230"/>
      <c r="N78" s="386"/>
      <c r="O78" s="214"/>
      <c r="P78" s="214"/>
      <c r="Q78" s="215"/>
      <c r="R78" s="216"/>
      <c r="S78" s="215"/>
      <c r="T78" s="216"/>
      <c r="U78" s="215"/>
      <c r="V78" s="234"/>
    </row>
    <row r="79" spans="1:22" ht="11.25" customHeight="1">
      <c r="A79" s="240" t="s">
        <v>121</v>
      </c>
      <c r="B79" s="367" t="s">
        <v>210</v>
      </c>
      <c r="C79" s="203">
        <v>2021</v>
      </c>
      <c r="D79" s="201">
        <v>2026</v>
      </c>
      <c r="E79" s="221"/>
      <c r="F79" s="234" t="s">
        <v>9</v>
      </c>
      <c r="G79" s="218">
        <f t="shared" si="25"/>
        <v>12854877.33</v>
      </c>
      <c r="H79" s="226">
        <f>H80+H81</f>
        <v>2724057.15</v>
      </c>
      <c r="I79" s="226">
        <f>I80+I81</f>
        <v>3627787.76</v>
      </c>
      <c r="J79" s="226">
        <f>J80+J81</f>
        <v>4254599.92</v>
      </c>
      <c r="K79" s="226">
        <f t="shared" ref="K79:M79" si="27">K80+K81</f>
        <v>2185732.5</v>
      </c>
      <c r="L79" s="226">
        <f t="shared" si="27"/>
        <v>31350</v>
      </c>
      <c r="M79" s="226">
        <f t="shared" si="27"/>
        <v>31350</v>
      </c>
      <c r="N79" s="381" t="s">
        <v>302</v>
      </c>
      <c r="O79" s="209" t="s">
        <v>22</v>
      </c>
      <c r="P79" s="245"/>
      <c r="Q79" s="205">
        <v>0.5</v>
      </c>
      <c r="R79" s="206">
        <v>0.42</v>
      </c>
      <c r="S79" s="205">
        <v>0.41</v>
      </c>
      <c r="T79" s="206">
        <v>0.41</v>
      </c>
      <c r="U79" s="206">
        <v>0.41</v>
      </c>
      <c r="V79" s="206">
        <v>0.41</v>
      </c>
    </row>
    <row r="80" spans="1:22" ht="43.5" customHeight="1">
      <c r="A80" s="210"/>
      <c r="B80" s="368"/>
      <c r="C80" s="209"/>
      <c r="D80" s="210"/>
      <c r="E80" s="210"/>
      <c r="F80" s="265" t="s">
        <v>41</v>
      </c>
      <c r="G80" s="218">
        <f t="shared" si="25"/>
        <v>812005.33000000007</v>
      </c>
      <c r="H80" s="230">
        <v>54481.15</v>
      </c>
      <c r="I80" s="226">
        <v>72555.759999999995</v>
      </c>
      <c r="J80" s="226">
        <v>578535.92000000004</v>
      </c>
      <c r="K80" s="226">
        <v>43732.5</v>
      </c>
      <c r="L80" s="230">
        <v>31350</v>
      </c>
      <c r="M80" s="226">
        <v>31350</v>
      </c>
      <c r="N80" s="382"/>
      <c r="O80" s="209"/>
      <c r="P80" s="210"/>
      <c r="Q80" s="211"/>
      <c r="R80" s="210"/>
      <c r="S80" s="211"/>
      <c r="T80" s="210"/>
      <c r="U80" s="211"/>
      <c r="V80" s="210"/>
    </row>
    <row r="81" spans="1:22" ht="92.25" customHeight="1">
      <c r="A81" s="215"/>
      <c r="B81" s="369"/>
      <c r="C81" s="214"/>
      <c r="D81" s="215"/>
      <c r="E81" s="215"/>
      <c r="F81" s="265" t="s">
        <v>42</v>
      </c>
      <c r="G81" s="218">
        <f t="shared" si="25"/>
        <v>12042872</v>
      </c>
      <c r="H81" s="226">
        <v>2669576</v>
      </c>
      <c r="I81" s="226">
        <v>3555232</v>
      </c>
      <c r="J81" s="226">
        <v>3676064</v>
      </c>
      <c r="K81" s="226">
        <v>2142000</v>
      </c>
      <c r="L81" s="230"/>
      <c r="M81" s="230"/>
      <c r="N81" s="383"/>
      <c r="O81" s="214"/>
      <c r="P81" s="210"/>
      <c r="Q81" s="211"/>
      <c r="R81" s="210"/>
      <c r="S81" s="211"/>
      <c r="T81" s="215"/>
      <c r="U81" s="211"/>
      <c r="V81" s="215"/>
    </row>
    <row r="82" spans="1:22" ht="11.25" customHeight="1">
      <c r="A82" s="240" t="s">
        <v>130</v>
      </c>
      <c r="B82" s="367" t="s">
        <v>202</v>
      </c>
      <c r="C82" s="203">
        <v>2021</v>
      </c>
      <c r="D82" s="201">
        <v>2026</v>
      </c>
      <c r="E82" s="221"/>
      <c r="F82" s="234" t="s">
        <v>9</v>
      </c>
      <c r="G82" s="218">
        <f t="shared" si="25"/>
        <v>1662953.24</v>
      </c>
      <c r="H82" s="226">
        <f>H83+H84</f>
        <v>1618367.35</v>
      </c>
      <c r="I82" s="226">
        <f t="shared" ref="I82:J82" si="28">I83+I84</f>
        <v>0</v>
      </c>
      <c r="J82" s="226">
        <f t="shared" si="28"/>
        <v>0</v>
      </c>
      <c r="K82" s="226">
        <f>K83+K84</f>
        <v>44585.89</v>
      </c>
      <c r="L82" s="230"/>
      <c r="M82" s="226">
        <f>M83</f>
        <v>0</v>
      </c>
      <c r="N82" s="384" t="s">
        <v>35</v>
      </c>
      <c r="O82" s="209" t="s">
        <v>22</v>
      </c>
      <c r="P82" s="223">
        <v>100</v>
      </c>
      <c r="Q82" s="206">
        <v>100</v>
      </c>
      <c r="R82" s="205">
        <v>100</v>
      </c>
      <c r="S82" s="206">
        <v>100</v>
      </c>
      <c r="T82" s="205">
        <v>100</v>
      </c>
      <c r="U82" s="206">
        <v>100</v>
      </c>
      <c r="V82" s="224">
        <v>100</v>
      </c>
    </row>
    <row r="83" spans="1:22" ht="29.25" customHeight="1">
      <c r="A83" s="210"/>
      <c r="B83" s="368"/>
      <c r="C83" s="209"/>
      <c r="D83" s="210"/>
      <c r="E83" s="210"/>
      <c r="F83" s="265" t="s">
        <v>41</v>
      </c>
      <c r="G83" s="218">
        <f t="shared" si="25"/>
        <v>76953.239999999991</v>
      </c>
      <c r="H83" s="226">
        <v>32367.35</v>
      </c>
      <c r="I83" s="226"/>
      <c r="J83" s="226"/>
      <c r="K83" s="226">
        <v>44585.89</v>
      </c>
      <c r="L83" s="230"/>
      <c r="M83" s="226"/>
      <c r="N83" s="385"/>
      <c r="O83" s="209"/>
      <c r="P83" s="209"/>
      <c r="Q83" s="210"/>
      <c r="R83" s="211"/>
      <c r="S83" s="210"/>
      <c r="T83" s="211"/>
      <c r="U83" s="210"/>
      <c r="V83" s="227"/>
    </row>
    <row r="84" spans="1:22" ht="80.25" customHeight="1">
      <c r="A84" s="215"/>
      <c r="B84" s="369"/>
      <c r="C84" s="214"/>
      <c r="D84" s="215"/>
      <c r="E84" s="215"/>
      <c r="F84" s="266" t="s">
        <v>42</v>
      </c>
      <c r="G84" s="218">
        <f t="shared" si="25"/>
        <v>1586000</v>
      </c>
      <c r="H84" s="226">
        <v>1586000</v>
      </c>
      <c r="I84" s="226"/>
      <c r="J84" s="226"/>
      <c r="K84" s="226"/>
      <c r="L84" s="230"/>
      <c r="M84" s="230"/>
      <c r="N84" s="386"/>
      <c r="O84" s="214"/>
      <c r="P84" s="214"/>
      <c r="Q84" s="215"/>
      <c r="R84" s="216"/>
      <c r="S84" s="215"/>
      <c r="T84" s="216"/>
      <c r="U84" s="215"/>
      <c r="V84" s="234"/>
    </row>
    <row r="85" spans="1:22" ht="11.25" customHeight="1">
      <c r="A85" s="240" t="s">
        <v>131</v>
      </c>
      <c r="B85" s="367" t="s">
        <v>211</v>
      </c>
      <c r="C85" s="203">
        <v>2021</v>
      </c>
      <c r="D85" s="201">
        <v>2026</v>
      </c>
      <c r="E85" s="221"/>
      <c r="F85" s="234" t="s">
        <v>9</v>
      </c>
      <c r="G85" s="218">
        <f t="shared" si="3"/>
        <v>1556040.98</v>
      </c>
      <c r="H85" s="226">
        <f>H86+H87</f>
        <v>89809.27</v>
      </c>
      <c r="I85" s="226">
        <f t="shared" ref="I85:M85" si="29">I86+I87</f>
        <v>153046.98000000001</v>
      </c>
      <c r="J85" s="226">
        <f t="shared" si="29"/>
        <v>211584.73</v>
      </c>
      <c r="K85" s="226">
        <f t="shared" si="29"/>
        <v>367200</v>
      </c>
      <c r="L85" s="226">
        <f t="shared" si="29"/>
        <v>367200</v>
      </c>
      <c r="M85" s="226">
        <f t="shared" si="29"/>
        <v>367200</v>
      </c>
      <c r="N85" s="223"/>
      <c r="O85" s="206"/>
      <c r="P85" s="205"/>
      <c r="Q85" s="206"/>
      <c r="R85" s="205"/>
      <c r="S85" s="206"/>
      <c r="T85" s="205"/>
      <c r="U85" s="206"/>
      <c r="V85" s="224"/>
    </row>
    <row r="86" spans="1:22" ht="29.25" customHeight="1">
      <c r="A86" s="241"/>
      <c r="B86" s="368"/>
      <c r="C86" s="209"/>
      <c r="D86" s="210"/>
      <c r="E86" s="210"/>
      <c r="F86" s="265" t="s">
        <v>41</v>
      </c>
      <c r="G86" s="218">
        <f t="shared" si="3"/>
        <v>1556040.98</v>
      </c>
      <c r="H86" s="226">
        <v>89809.27</v>
      </c>
      <c r="I86" s="226">
        <v>153046.98000000001</v>
      </c>
      <c r="J86" s="226">
        <v>211584.73</v>
      </c>
      <c r="K86" s="226">
        <v>367200</v>
      </c>
      <c r="L86" s="226">
        <v>367200</v>
      </c>
      <c r="M86" s="229">
        <v>367200</v>
      </c>
      <c r="N86" s="209"/>
      <c r="O86" s="210"/>
      <c r="P86" s="211"/>
      <c r="Q86" s="210"/>
      <c r="R86" s="211"/>
      <c r="S86" s="210"/>
      <c r="T86" s="211"/>
      <c r="U86" s="210"/>
      <c r="V86" s="227"/>
    </row>
    <row r="87" spans="1:22" ht="28.5" customHeight="1">
      <c r="A87" s="242"/>
      <c r="B87" s="369"/>
      <c r="C87" s="214"/>
      <c r="D87" s="215"/>
      <c r="E87" s="215"/>
      <c r="F87" s="265" t="s">
        <v>42</v>
      </c>
      <c r="G87" s="218">
        <f t="shared" si="3"/>
        <v>0</v>
      </c>
      <c r="H87" s="226"/>
      <c r="I87" s="226"/>
      <c r="J87" s="226"/>
      <c r="K87" s="226"/>
      <c r="L87" s="226"/>
      <c r="M87" s="229"/>
      <c r="N87" s="209"/>
      <c r="O87" s="210"/>
      <c r="P87" s="211"/>
      <c r="Q87" s="210"/>
      <c r="R87" s="211"/>
      <c r="S87" s="210"/>
      <c r="T87" s="211"/>
      <c r="U87" s="210"/>
      <c r="V87" s="227"/>
    </row>
    <row r="88" spans="1:22" ht="16.5" customHeight="1">
      <c r="A88" s="240" t="s">
        <v>137</v>
      </c>
      <c r="B88" s="367" t="s">
        <v>212</v>
      </c>
      <c r="C88" s="203">
        <v>2021</v>
      </c>
      <c r="D88" s="201">
        <v>2026</v>
      </c>
      <c r="E88" s="221"/>
      <c r="F88" s="234" t="s">
        <v>9</v>
      </c>
      <c r="G88" s="218">
        <f t="shared" si="3"/>
        <v>299870</v>
      </c>
      <c r="H88" s="239">
        <f>H89+H90</f>
        <v>0</v>
      </c>
      <c r="I88" s="226">
        <f t="shared" ref="I88:M88" si="30">I89+I90</f>
        <v>83270</v>
      </c>
      <c r="J88" s="226">
        <f t="shared" si="30"/>
        <v>19500</v>
      </c>
      <c r="K88" s="226">
        <f t="shared" si="30"/>
        <v>100900</v>
      </c>
      <c r="L88" s="226">
        <f t="shared" si="30"/>
        <v>48100</v>
      </c>
      <c r="M88" s="229">
        <f t="shared" si="30"/>
        <v>48100</v>
      </c>
      <c r="N88" s="223"/>
      <c r="O88" s="206"/>
      <c r="P88" s="205"/>
      <c r="Q88" s="206"/>
      <c r="R88" s="205"/>
      <c r="S88" s="206"/>
      <c r="T88" s="205"/>
      <c r="U88" s="206"/>
      <c r="V88" s="224"/>
    </row>
    <row r="89" spans="1:22" ht="27.75" customHeight="1">
      <c r="A89" s="210"/>
      <c r="B89" s="368"/>
      <c r="C89" s="209"/>
      <c r="D89" s="210"/>
      <c r="E89" s="210"/>
      <c r="F89" s="265" t="s">
        <v>41</v>
      </c>
      <c r="G89" s="218">
        <f t="shared" si="3"/>
        <v>299870</v>
      </c>
      <c r="H89" s="226"/>
      <c r="I89" s="226">
        <v>83270</v>
      </c>
      <c r="J89" s="226">
        <v>19500</v>
      </c>
      <c r="K89" s="226">
        <v>100900</v>
      </c>
      <c r="L89" s="226">
        <v>48100</v>
      </c>
      <c r="M89" s="229">
        <f>L89</f>
        <v>48100</v>
      </c>
      <c r="N89" s="209"/>
      <c r="O89" s="210"/>
      <c r="P89" s="211"/>
      <c r="Q89" s="210"/>
      <c r="R89" s="211"/>
      <c r="S89" s="210"/>
      <c r="T89" s="211"/>
      <c r="U89" s="210"/>
      <c r="V89" s="227"/>
    </row>
    <row r="90" spans="1:22" ht="30.75" customHeight="1">
      <c r="A90" s="215"/>
      <c r="B90" s="369"/>
      <c r="C90" s="214"/>
      <c r="D90" s="215"/>
      <c r="E90" s="215"/>
      <c r="F90" s="265" t="s">
        <v>42</v>
      </c>
      <c r="G90" s="218">
        <f t="shared" si="3"/>
        <v>0</v>
      </c>
      <c r="H90" s="206"/>
      <c r="I90" s="208"/>
      <c r="J90" s="208"/>
      <c r="K90" s="208"/>
      <c r="L90" s="206"/>
      <c r="M90" s="223"/>
      <c r="N90" s="214"/>
      <c r="O90" s="215"/>
      <c r="P90" s="216"/>
      <c r="Q90" s="215"/>
      <c r="R90" s="216"/>
      <c r="S90" s="215"/>
      <c r="T90" s="216"/>
      <c r="U90" s="215"/>
      <c r="V90" s="234"/>
    </row>
    <row r="91" spans="1:22" ht="11.25" customHeight="1">
      <c r="A91" s="241" t="s">
        <v>138</v>
      </c>
      <c r="B91" s="367" t="s">
        <v>296</v>
      </c>
      <c r="C91" s="209"/>
      <c r="D91" s="210"/>
      <c r="E91" s="210"/>
      <c r="F91" s="234" t="s">
        <v>9</v>
      </c>
      <c r="G91" s="218">
        <f>H91+I91+J91+K91+L91+M91</f>
        <v>59887685.269999996</v>
      </c>
      <c r="H91" s="226">
        <f>H92+H93</f>
        <v>7120755.8799999999</v>
      </c>
      <c r="I91" s="226">
        <f t="shared" ref="I91:M91" si="31">I92+I93</f>
        <v>10019855.26</v>
      </c>
      <c r="J91" s="226">
        <f t="shared" si="31"/>
        <v>10878545.67</v>
      </c>
      <c r="K91" s="226">
        <f t="shared" si="31"/>
        <v>10797468.5</v>
      </c>
      <c r="L91" s="226">
        <f t="shared" si="31"/>
        <v>10709160.51</v>
      </c>
      <c r="M91" s="226">
        <f t="shared" si="31"/>
        <v>10361899.449999999</v>
      </c>
      <c r="N91" s="384" t="s">
        <v>297</v>
      </c>
      <c r="O91" s="223" t="s">
        <v>22</v>
      </c>
      <c r="P91" s="206">
        <v>100</v>
      </c>
      <c r="Q91" s="205">
        <v>100</v>
      </c>
      <c r="R91" s="206">
        <v>100</v>
      </c>
      <c r="S91" s="205">
        <v>100</v>
      </c>
      <c r="T91" s="206">
        <v>100</v>
      </c>
      <c r="U91" s="205">
        <v>100</v>
      </c>
      <c r="V91" s="206">
        <v>100</v>
      </c>
    </row>
    <row r="92" spans="1:22" ht="27.75" customHeight="1">
      <c r="A92" s="241"/>
      <c r="B92" s="368"/>
      <c r="C92" s="209"/>
      <c r="D92" s="210"/>
      <c r="E92" s="210"/>
      <c r="F92" s="265" t="s">
        <v>41</v>
      </c>
      <c r="G92" s="218">
        <f t="shared" ref="G92:G93" si="32">H92+I92+J92+K92+L92+M92</f>
        <v>3302438.62</v>
      </c>
      <c r="H92" s="226">
        <v>356037.79</v>
      </c>
      <c r="I92" s="226">
        <v>500992.76</v>
      </c>
      <c r="J92" s="226">
        <v>543927.06999999995</v>
      </c>
      <c r="K92" s="226">
        <v>633827</v>
      </c>
      <c r="L92" s="226">
        <v>633827</v>
      </c>
      <c r="M92" s="226">
        <v>633827</v>
      </c>
      <c r="N92" s="385"/>
      <c r="O92" s="209"/>
      <c r="P92" s="210"/>
      <c r="Q92" s="211"/>
      <c r="R92" s="210"/>
      <c r="S92" s="211"/>
      <c r="T92" s="210"/>
      <c r="U92" s="211"/>
      <c r="V92" s="210"/>
    </row>
    <row r="93" spans="1:22" ht="103.5" customHeight="1">
      <c r="A93" s="241"/>
      <c r="B93" s="369"/>
      <c r="C93" s="214"/>
      <c r="D93" s="215"/>
      <c r="E93" s="215"/>
      <c r="F93" s="266" t="s">
        <v>42</v>
      </c>
      <c r="G93" s="218">
        <f t="shared" si="32"/>
        <v>56585246.649999991</v>
      </c>
      <c r="H93" s="226">
        <v>6764718.0899999999</v>
      </c>
      <c r="I93" s="226">
        <v>9518862.5</v>
      </c>
      <c r="J93" s="226">
        <v>10334618.6</v>
      </c>
      <c r="K93" s="226">
        <v>10163641.5</v>
      </c>
      <c r="L93" s="226">
        <v>10075333.51</v>
      </c>
      <c r="M93" s="226">
        <v>9728072.4499999993</v>
      </c>
      <c r="N93" s="386"/>
      <c r="O93" s="214"/>
      <c r="P93" s="215"/>
      <c r="Q93" s="216"/>
      <c r="R93" s="215"/>
      <c r="S93" s="216"/>
      <c r="T93" s="215"/>
      <c r="U93" s="216"/>
      <c r="V93" s="215"/>
    </row>
    <row r="94" spans="1:22" ht="12.75" customHeight="1">
      <c r="A94" s="246" t="s">
        <v>143</v>
      </c>
      <c r="B94" s="367" t="s">
        <v>214</v>
      </c>
      <c r="C94" s="203">
        <v>2021</v>
      </c>
      <c r="D94" s="201">
        <v>2026</v>
      </c>
      <c r="E94" s="221"/>
      <c r="F94" s="234" t="s">
        <v>9</v>
      </c>
      <c r="G94" s="218">
        <f>H94+I94+J94+K94+L94+M94</f>
        <v>6180751.3200000003</v>
      </c>
      <c r="H94" s="226">
        <f>H95+H96</f>
        <v>0</v>
      </c>
      <c r="I94" s="226">
        <f t="shared" ref="I94:M94" si="33">I95+I96</f>
        <v>1099983.95</v>
      </c>
      <c r="J94" s="226">
        <f t="shared" si="33"/>
        <v>1286973.3700000001</v>
      </c>
      <c r="K94" s="226">
        <f t="shared" si="33"/>
        <v>1264598</v>
      </c>
      <c r="L94" s="226">
        <f t="shared" si="33"/>
        <v>1264598</v>
      </c>
      <c r="M94" s="229">
        <f t="shared" si="33"/>
        <v>1264598</v>
      </c>
      <c r="N94" s="223"/>
      <c r="O94" s="206"/>
      <c r="P94" s="206"/>
      <c r="Q94" s="205"/>
      <c r="R94" s="206"/>
      <c r="S94" s="205"/>
      <c r="T94" s="206"/>
      <c r="U94" s="205"/>
      <c r="V94" s="206"/>
    </row>
    <row r="95" spans="1:22" ht="30.75" customHeight="1">
      <c r="A95" s="225"/>
      <c r="B95" s="368"/>
      <c r="C95" s="209"/>
      <c r="D95" s="210"/>
      <c r="E95" s="210"/>
      <c r="F95" s="265" t="s">
        <v>41</v>
      </c>
      <c r="G95" s="218">
        <f>H95+I95+J95+K95+L95+M95</f>
        <v>6180751.3200000003</v>
      </c>
      <c r="H95" s="226"/>
      <c r="I95" s="247">
        <v>1099983.95</v>
      </c>
      <c r="J95" s="226">
        <v>1286973.3700000001</v>
      </c>
      <c r="K95" s="226">
        <v>1264598</v>
      </c>
      <c r="L95" s="229">
        <v>1264598</v>
      </c>
      <c r="M95" s="229">
        <v>1264598</v>
      </c>
      <c r="N95" s="209"/>
      <c r="O95" s="210"/>
      <c r="P95" s="210"/>
      <c r="Q95" s="211"/>
      <c r="R95" s="210"/>
      <c r="S95" s="211"/>
      <c r="T95" s="210"/>
      <c r="U95" s="211"/>
      <c r="V95" s="210"/>
    </row>
    <row r="96" spans="1:22" ht="28.5" customHeight="1">
      <c r="A96" s="228"/>
      <c r="B96" s="369"/>
      <c r="C96" s="214"/>
      <c r="D96" s="215"/>
      <c r="E96" s="215"/>
      <c r="F96" s="265" t="s">
        <v>42</v>
      </c>
      <c r="G96" s="226">
        <f>H96+I96+J96+K96+L96+M96</f>
        <v>0</v>
      </c>
      <c r="H96" s="230"/>
      <c r="I96" s="226"/>
      <c r="J96" s="226"/>
      <c r="K96" s="226"/>
      <c r="L96" s="230"/>
      <c r="M96" s="230">
        <v>0</v>
      </c>
      <c r="N96" s="209"/>
      <c r="O96" s="210"/>
      <c r="P96" s="210"/>
      <c r="Q96" s="211"/>
      <c r="R96" s="210"/>
      <c r="S96" s="211"/>
      <c r="T96" s="210"/>
      <c r="U96" s="211"/>
      <c r="V96" s="210"/>
    </row>
    <row r="97" spans="1:22" ht="11.25" customHeight="1">
      <c r="A97" s="240" t="s">
        <v>155</v>
      </c>
      <c r="B97" s="367" t="s">
        <v>215</v>
      </c>
      <c r="C97" s="203">
        <v>2021</v>
      </c>
      <c r="D97" s="201">
        <v>2026</v>
      </c>
      <c r="E97" s="201"/>
      <c r="F97" s="234" t="s">
        <v>9</v>
      </c>
      <c r="G97" s="226">
        <f t="shared" ref="G97:G99" si="34">H97+I97+J97+K97+L97+M97</f>
        <v>62369113.990000002</v>
      </c>
      <c r="H97" s="226">
        <f>H98+H99</f>
        <v>12487482</v>
      </c>
      <c r="I97" s="226">
        <f t="shared" ref="I97:M97" si="35">I98+I99</f>
        <v>12756996</v>
      </c>
      <c r="J97" s="226">
        <f t="shared" si="35"/>
        <v>12329347.99</v>
      </c>
      <c r="K97" s="226">
        <f t="shared" si="35"/>
        <v>12397644</v>
      </c>
      <c r="L97" s="226">
        <f t="shared" si="35"/>
        <v>12397644</v>
      </c>
      <c r="M97" s="229">
        <f t="shared" si="35"/>
        <v>0</v>
      </c>
      <c r="N97" s="384" t="s">
        <v>292</v>
      </c>
      <c r="O97" s="223" t="s">
        <v>22</v>
      </c>
      <c r="P97" s="206"/>
      <c r="Q97" s="206"/>
      <c r="R97" s="205"/>
      <c r="S97" s="206"/>
      <c r="T97" s="205">
        <v>100</v>
      </c>
      <c r="U97" s="206">
        <v>100</v>
      </c>
      <c r="V97" s="224">
        <v>100</v>
      </c>
    </row>
    <row r="98" spans="1:22" ht="28.5" customHeight="1">
      <c r="A98" s="241"/>
      <c r="B98" s="368"/>
      <c r="C98" s="209"/>
      <c r="D98" s="210"/>
      <c r="E98" s="210"/>
      <c r="F98" s="265" t="s">
        <v>41</v>
      </c>
      <c r="G98" s="218">
        <f t="shared" si="34"/>
        <v>0</v>
      </c>
      <c r="H98" s="226"/>
      <c r="I98" s="226"/>
      <c r="J98" s="226"/>
      <c r="K98" s="226"/>
      <c r="L98" s="226"/>
      <c r="M98" s="229"/>
      <c r="N98" s="385"/>
      <c r="O98" s="209"/>
      <c r="P98" s="210"/>
      <c r="Q98" s="210"/>
      <c r="R98" s="211"/>
      <c r="S98" s="210"/>
      <c r="T98" s="211"/>
      <c r="U98" s="210"/>
      <c r="V98" s="227"/>
    </row>
    <row r="99" spans="1:22" ht="116.25" customHeight="1">
      <c r="A99" s="242"/>
      <c r="B99" s="369"/>
      <c r="C99" s="214"/>
      <c r="D99" s="215"/>
      <c r="E99" s="215"/>
      <c r="F99" s="266" t="s">
        <v>42</v>
      </c>
      <c r="G99" s="226">
        <f t="shared" si="34"/>
        <v>62369113.990000002</v>
      </c>
      <c r="H99" s="226">
        <v>12487482</v>
      </c>
      <c r="I99" s="226">
        <v>12756996</v>
      </c>
      <c r="J99" s="226">
        <v>12329347.99</v>
      </c>
      <c r="K99" s="226">
        <v>12397644</v>
      </c>
      <c r="L99" s="226">
        <v>12397644</v>
      </c>
      <c r="M99" s="231">
        <v>0</v>
      </c>
      <c r="N99" s="386"/>
      <c r="O99" s="214"/>
      <c r="P99" s="215"/>
      <c r="Q99" s="215"/>
      <c r="R99" s="216"/>
      <c r="S99" s="215"/>
      <c r="T99" s="216"/>
      <c r="U99" s="215"/>
      <c r="V99" s="234"/>
    </row>
    <row r="100" spans="1:22" ht="12" customHeight="1">
      <c r="A100" s="248" t="s">
        <v>156</v>
      </c>
      <c r="B100" s="415" t="s">
        <v>195</v>
      </c>
      <c r="C100" s="220">
        <v>2021</v>
      </c>
      <c r="D100" s="221">
        <v>2026</v>
      </c>
      <c r="E100" s="221"/>
      <c r="F100" s="234" t="s">
        <v>9</v>
      </c>
      <c r="G100" s="218">
        <f>H100+I100+J100+K100+L100+M100</f>
        <v>1161493.54</v>
      </c>
      <c r="H100" s="215">
        <f>H101+H102</f>
        <v>0</v>
      </c>
      <c r="I100" s="218">
        <f>I101+I102</f>
        <v>1161493.54</v>
      </c>
      <c r="J100" s="218">
        <f>J101+J102</f>
        <v>0</v>
      </c>
      <c r="K100" s="218">
        <f t="shared" ref="K100:M100" si="36">K101+K102</f>
        <v>0</v>
      </c>
      <c r="L100" s="218">
        <f t="shared" si="36"/>
        <v>0</v>
      </c>
      <c r="M100" s="218">
        <f t="shared" si="36"/>
        <v>0</v>
      </c>
      <c r="N100" s="384" t="s">
        <v>177</v>
      </c>
      <c r="O100" s="209"/>
      <c r="P100" s="210"/>
      <c r="Q100" s="211"/>
      <c r="R100" s="210"/>
      <c r="S100" s="211"/>
      <c r="T100" s="210"/>
      <c r="U100" s="211"/>
      <c r="V100" s="210"/>
    </row>
    <row r="101" spans="1:22" ht="30" customHeight="1">
      <c r="A101" s="249"/>
      <c r="B101" s="416"/>
      <c r="C101" s="209"/>
      <c r="D101" s="210"/>
      <c r="E101" s="210"/>
      <c r="F101" s="265" t="s">
        <v>41</v>
      </c>
      <c r="G101" s="218">
        <f>H101+I101+J101+K101+L101+M101</f>
        <v>23229.87</v>
      </c>
      <c r="H101" s="218"/>
      <c r="I101" s="226">
        <v>23229.87</v>
      </c>
      <c r="J101" s="226"/>
      <c r="K101" s="226"/>
      <c r="L101" s="226"/>
      <c r="M101" s="226"/>
      <c r="N101" s="385"/>
      <c r="O101" s="209"/>
      <c r="P101" s="210"/>
      <c r="Q101" s="211"/>
      <c r="R101" s="210"/>
      <c r="S101" s="211"/>
      <c r="T101" s="210"/>
      <c r="U101" s="211"/>
      <c r="V101" s="210"/>
    </row>
    <row r="102" spans="1:22" ht="299.25" customHeight="1">
      <c r="A102" s="250"/>
      <c r="B102" s="417"/>
      <c r="C102" s="214"/>
      <c r="D102" s="215"/>
      <c r="E102" s="215"/>
      <c r="F102" s="266" t="s">
        <v>42</v>
      </c>
      <c r="G102" s="218">
        <f t="shared" ref="G102" si="37">H102+I102+J102+K102+L102+M102</f>
        <v>1138263.67</v>
      </c>
      <c r="H102" s="215"/>
      <c r="I102" s="218">
        <v>1138263.67</v>
      </c>
      <c r="J102" s="218"/>
      <c r="K102" s="218"/>
      <c r="L102" s="215"/>
      <c r="M102" s="214"/>
      <c r="N102" s="386"/>
      <c r="O102" s="214"/>
      <c r="P102" s="215"/>
      <c r="Q102" s="216"/>
      <c r="R102" s="215"/>
      <c r="S102" s="216"/>
      <c r="T102" s="215"/>
      <c r="U102" s="216"/>
      <c r="V102" s="215"/>
    </row>
    <row r="103" spans="1:22" ht="11.25" customHeight="1">
      <c r="A103" s="192" t="s">
        <v>157</v>
      </c>
      <c r="B103" s="367" t="s">
        <v>298</v>
      </c>
      <c r="C103" s="203">
        <v>2021</v>
      </c>
      <c r="D103" s="201">
        <v>2026</v>
      </c>
      <c r="E103" s="201"/>
      <c r="F103" s="234" t="s">
        <v>9</v>
      </c>
      <c r="G103" s="226">
        <f>H103+I103+J103+K103+L103+M103</f>
        <v>143989.85999999999</v>
      </c>
      <c r="H103" s="207">
        <f>H104+H105</f>
        <v>0</v>
      </c>
      <c r="I103" s="208">
        <f>I104+I105</f>
        <v>24049</v>
      </c>
      <c r="J103" s="208">
        <f t="shared" ref="J103:M103" si="38">J104+J105</f>
        <v>38646.94</v>
      </c>
      <c r="K103" s="208">
        <f t="shared" si="38"/>
        <v>81293.919999999998</v>
      </c>
      <c r="L103" s="208">
        <f t="shared" si="38"/>
        <v>0</v>
      </c>
      <c r="M103" s="208">
        <f t="shared" si="38"/>
        <v>0</v>
      </c>
      <c r="N103" s="384" t="s">
        <v>299</v>
      </c>
      <c r="O103" s="223" t="s">
        <v>22</v>
      </c>
      <c r="P103" s="206">
        <f>Q103+R103+S103+T103+U103+V103</f>
        <v>100</v>
      </c>
      <c r="Q103" s="206"/>
      <c r="R103" s="205">
        <v>100</v>
      </c>
      <c r="S103" s="206"/>
      <c r="T103" s="205"/>
      <c r="U103" s="206"/>
      <c r="V103" s="224"/>
    </row>
    <row r="104" spans="1:22" ht="29.25" customHeight="1">
      <c r="A104" s="225"/>
      <c r="B104" s="368"/>
      <c r="C104" s="209"/>
      <c r="D104" s="210"/>
      <c r="E104" s="210"/>
      <c r="F104" s="265" t="s">
        <v>41</v>
      </c>
      <c r="G104" s="226">
        <f t="shared" ref="G104:G105" si="39">H104+I104+J104+K104+L104+M104</f>
        <v>3824.04</v>
      </c>
      <c r="H104" s="207">
        <v>0</v>
      </c>
      <c r="I104" s="208">
        <v>480.98</v>
      </c>
      <c r="J104" s="207">
        <v>772.66</v>
      </c>
      <c r="K104" s="208">
        <v>2570.4</v>
      </c>
      <c r="L104" s="207"/>
      <c r="M104" s="233"/>
      <c r="N104" s="385"/>
      <c r="O104" s="209"/>
      <c r="P104" s="210"/>
      <c r="Q104" s="210"/>
      <c r="R104" s="211"/>
      <c r="S104" s="210"/>
      <c r="T104" s="211"/>
      <c r="U104" s="210"/>
      <c r="V104" s="227"/>
    </row>
    <row r="105" spans="1:22" ht="250.5" customHeight="1">
      <c r="A105" s="228"/>
      <c r="B105" s="369"/>
      <c r="C105" s="214"/>
      <c r="D105" s="215"/>
      <c r="E105" s="215"/>
      <c r="F105" s="266" t="s">
        <v>42</v>
      </c>
      <c r="G105" s="226">
        <f t="shared" si="39"/>
        <v>140165.82</v>
      </c>
      <c r="H105" s="226">
        <v>0</v>
      </c>
      <c r="I105" s="226">
        <v>23568.02</v>
      </c>
      <c r="J105" s="226">
        <v>37874.28</v>
      </c>
      <c r="K105" s="226">
        <v>78723.520000000004</v>
      </c>
      <c r="L105" s="226"/>
      <c r="M105" s="226"/>
      <c r="N105" s="386"/>
      <c r="O105" s="214"/>
      <c r="P105" s="215"/>
      <c r="Q105" s="215"/>
      <c r="R105" s="216"/>
      <c r="S105" s="215"/>
      <c r="T105" s="216"/>
      <c r="U105" s="215"/>
      <c r="V105" s="234"/>
    </row>
    <row r="106" spans="1:22" ht="14.25" customHeight="1">
      <c r="A106" s="241" t="s">
        <v>176</v>
      </c>
      <c r="B106" s="367" t="s">
        <v>197</v>
      </c>
      <c r="C106" s="203">
        <v>2021</v>
      </c>
      <c r="D106" s="201">
        <v>2026</v>
      </c>
      <c r="E106" s="221"/>
      <c r="F106" s="234" t="s">
        <v>9</v>
      </c>
      <c r="G106" s="218">
        <f>H106+I106+J106+K106+L106+M106</f>
        <v>495.67</v>
      </c>
      <c r="H106" s="215"/>
      <c r="I106" s="218">
        <f>I107+I108</f>
        <v>495.67</v>
      </c>
      <c r="J106" s="218"/>
      <c r="K106" s="218"/>
      <c r="L106" s="218"/>
      <c r="M106" s="218"/>
      <c r="N106" s="251"/>
      <c r="O106" s="209"/>
      <c r="P106" s="210"/>
      <c r="Q106" s="211"/>
      <c r="R106" s="206"/>
      <c r="S106" s="211"/>
      <c r="T106" s="206"/>
      <c r="U106" s="211"/>
      <c r="V106" s="206"/>
    </row>
    <row r="107" spans="1:22" ht="21" customHeight="1">
      <c r="A107" s="210"/>
      <c r="B107" s="368"/>
      <c r="C107" s="209"/>
      <c r="D107" s="210"/>
      <c r="E107" s="210"/>
      <c r="F107" s="265" t="s">
        <v>41</v>
      </c>
      <c r="G107" s="218">
        <f>H107+I107+J107+K107+L107+M107</f>
        <v>495.67</v>
      </c>
      <c r="H107" s="218"/>
      <c r="I107" s="226">
        <v>495.67</v>
      </c>
      <c r="J107" s="226"/>
      <c r="K107" s="226"/>
      <c r="L107" s="226"/>
      <c r="M107" s="226"/>
      <c r="N107" s="251"/>
      <c r="O107" s="209"/>
      <c r="P107" s="210"/>
      <c r="Q107" s="211"/>
      <c r="R107" s="210"/>
      <c r="S107" s="211"/>
      <c r="T107" s="210"/>
      <c r="U107" s="211"/>
      <c r="V107" s="210"/>
    </row>
    <row r="108" spans="1:22" ht="130.5" customHeight="1">
      <c r="A108" s="249"/>
      <c r="B108" s="369"/>
      <c r="C108" s="214"/>
      <c r="D108" s="215"/>
      <c r="E108" s="215"/>
      <c r="F108" s="266" t="s">
        <v>42</v>
      </c>
      <c r="G108" s="218">
        <f t="shared" ref="G108" si="40">H108+I108+J108+K108+L108+M108</f>
        <v>0</v>
      </c>
      <c r="H108" s="215"/>
      <c r="I108" s="218"/>
      <c r="J108" s="218"/>
      <c r="K108" s="218"/>
      <c r="L108" s="215"/>
      <c r="M108" s="214"/>
      <c r="N108" s="251"/>
      <c r="O108" s="209"/>
      <c r="P108" s="210"/>
      <c r="Q108" s="211"/>
      <c r="R108" s="215"/>
      <c r="S108" s="211"/>
      <c r="T108" s="215"/>
      <c r="U108" s="211"/>
      <c r="V108" s="215"/>
    </row>
    <row r="109" spans="1:22" ht="16.5" customHeight="1">
      <c r="A109" s="240" t="s">
        <v>179</v>
      </c>
      <c r="B109" s="367" t="s">
        <v>198</v>
      </c>
      <c r="C109" s="203">
        <v>2021</v>
      </c>
      <c r="D109" s="201">
        <v>2026</v>
      </c>
      <c r="E109" s="221"/>
      <c r="F109" s="234" t="s">
        <v>9</v>
      </c>
      <c r="G109" s="218">
        <f>H109+I109+J109+K109+L109+M109</f>
        <v>241920</v>
      </c>
      <c r="H109" s="215">
        <f>H110+H111</f>
        <v>241920</v>
      </c>
      <c r="I109" s="218"/>
      <c r="J109" s="218"/>
      <c r="K109" s="218"/>
      <c r="L109" s="215"/>
      <c r="M109" s="214"/>
      <c r="N109" s="235"/>
      <c r="O109" s="206"/>
      <c r="P109" s="223"/>
      <c r="Q109" s="206"/>
      <c r="R109" s="205"/>
      <c r="S109" s="206"/>
      <c r="T109" s="205"/>
      <c r="U109" s="206"/>
      <c r="V109" s="224"/>
    </row>
    <row r="110" spans="1:22" ht="30.75" customHeight="1">
      <c r="A110" s="210"/>
      <c r="B110" s="368"/>
      <c r="C110" s="209"/>
      <c r="D110" s="210"/>
      <c r="E110" s="210"/>
      <c r="F110" s="265" t="s">
        <v>41</v>
      </c>
      <c r="G110" s="218">
        <f>H110+I110+J110+K110+L110+M110</f>
        <v>241920</v>
      </c>
      <c r="H110" s="218">
        <v>241920</v>
      </c>
      <c r="I110" s="218"/>
      <c r="J110" s="218"/>
      <c r="K110" s="218"/>
      <c r="L110" s="215"/>
      <c r="M110" s="214"/>
      <c r="N110" s="236"/>
      <c r="O110" s="210"/>
      <c r="P110" s="209"/>
      <c r="Q110" s="210"/>
      <c r="R110" s="211"/>
      <c r="S110" s="210"/>
      <c r="T110" s="211"/>
      <c r="U110" s="210"/>
      <c r="V110" s="227"/>
    </row>
    <row r="111" spans="1:22" ht="30" customHeight="1">
      <c r="A111" s="210"/>
      <c r="B111" s="369"/>
      <c r="C111" s="214"/>
      <c r="D111" s="215"/>
      <c r="E111" s="215"/>
      <c r="F111" s="265" t="s">
        <v>42</v>
      </c>
      <c r="G111" s="218">
        <f t="shared" ref="G111" si="41">H111+I111+J111+K111+L111+M111</f>
        <v>0</v>
      </c>
      <c r="H111" s="215"/>
      <c r="I111" s="218"/>
      <c r="J111" s="218"/>
      <c r="K111" s="218"/>
      <c r="L111" s="215"/>
      <c r="M111" s="214"/>
      <c r="N111" s="236"/>
      <c r="O111" s="210"/>
      <c r="P111" s="209"/>
      <c r="Q111" s="210"/>
      <c r="R111" s="211"/>
      <c r="S111" s="210"/>
      <c r="T111" s="211"/>
      <c r="U111" s="210"/>
      <c r="V111" s="227"/>
    </row>
    <row r="112" spans="1:22" ht="14.25" customHeight="1">
      <c r="A112" s="240" t="s">
        <v>185</v>
      </c>
      <c r="B112" s="367" t="s">
        <v>199</v>
      </c>
      <c r="C112" s="203">
        <v>2021</v>
      </c>
      <c r="D112" s="201">
        <v>2026</v>
      </c>
      <c r="E112" s="221"/>
      <c r="F112" s="234" t="s">
        <v>9</v>
      </c>
      <c r="G112" s="218">
        <f>H112+I112+J112+K112+L112+M112</f>
        <v>234780</v>
      </c>
      <c r="H112" s="215">
        <f>H113+H114</f>
        <v>234780</v>
      </c>
      <c r="I112" s="218"/>
      <c r="J112" s="218"/>
      <c r="K112" s="218"/>
      <c r="L112" s="215"/>
      <c r="M112" s="214"/>
      <c r="N112" s="235"/>
      <c r="O112" s="206"/>
      <c r="P112" s="223"/>
      <c r="Q112" s="206"/>
      <c r="R112" s="205"/>
      <c r="S112" s="206"/>
      <c r="T112" s="205"/>
      <c r="U112" s="206"/>
      <c r="V112" s="224"/>
    </row>
    <row r="113" spans="1:22" ht="30" customHeight="1">
      <c r="A113" s="210"/>
      <c r="B113" s="368"/>
      <c r="C113" s="209"/>
      <c r="D113" s="210"/>
      <c r="E113" s="210"/>
      <c r="F113" s="265" t="s">
        <v>41</v>
      </c>
      <c r="G113" s="218">
        <f>H113+I113+J113+K113+L113+M113</f>
        <v>234780</v>
      </c>
      <c r="H113" s="218">
        <v>234780</v>
      </c>
      <c r="I113" s="218"/>
      <c r="J113" s="218"/>
      <c r="K113" s="218"/>
      <c r="L113" s="215"/>
      <c r="M113" s="214"/>
      <c r="N113" s="236"/>
      <c r="O113" s="210"/>
      <c r="P113" s="209"/>
      <c r="Q113" s="210"/>
      <c r="R113" s="211"/>
      <c r="S113" s="210"/>
      <c r="T113" s="211"/>
      <c r="U113" s="210"/>
      <c r="V113" s="227"/>
    </row>
    <row r="114" spans="1:22" ht="30" customHeight="1">
      <c r="A114" s="215"/>
      <c r="B114" s="369"/>
      <c r="C114" s="214"/>
      <c r="D114" s="215"/>
      <c r="E114" s="215"/>
      <c r="F114" s="265" t="s">
        <v>42</v>
      </c>
      <c r="G114" s="218">
        <f t="shared" ref="G114" si="42">H114+I114+J114+K114+L114+M114</f>
        <v>0</v>
      </c>
      <c r="H114" s="215"/>
      <c r="I114" s="218"/>
      <c r="J114" s="218"/>
      <c r="K114" s="218"/>
      <c r="L114" s="215"/>
      <c r="M114" s="214"/>
      <c r="N114" s="237"/>
      <c r="O114" s="215"/>
      <c r="P114" s="214"/>
      <c r="Q114" s="215"/>
      <c r="R114" s="216"/>
      <c r="S114" s="215"/>
      <c r="T114" s="216"/>
      <c r="U114" s="215"/>
      <c r="V114" s="234"/>
    </row>
    <row r="115" spans="1:22" ht="15.75" customHeight="1">
      <c r="A115" s="241" t="s">
        <v>192</v>
      </c>
      <c r="B115" s="367" t="s">
        <v>158</v>
      </c>
      <c r="C115" s="203">
        <v>2021</v>
      </c>
      <c r="D115" s="201">
        <v>2026</v>
      </c>
      <c r="E115" s="221"/>
      <c r="F115" s="234" t="s">
        <v>9</v>
      </c>
      <c r="G115" s="218">
        <f>H115+I115+J115+K115+L115+M115</f>
        <v>649780.73</v>
      </c>
      <c r="H115" s="215">
        <f>H116+H117</f>
        <v>227430.73</v>
      </c>
      <c r="I115" s="218">
        <f>I116</f>
        <v>422350</v>
      </c>
      <c r="J115" s="218">
        <f t="shared" ref="J115:M115" si="43">J116</f>
        <v>0</v>
      </c>
      <c r="K115" s="218">
        <f t="shared" si="43"/>
        <v>0</v>
      </c>
      <c r="L115" s="218">
        <f t="shared" si="43"/>
        <v>0</v>
      </c>
      <c r="M115" s="218">
        <f t="shared" si="43"/>
        <v>0</v>
      </c>
      <c r="N115" s="235"/>
      <c r="O115" s="206"/>
      <c r="P115" s="223"/>
      <c r="Q115" s="206"/>
      <c r="R115" s="205"/>
      <c r="S115" s="206"/>
      <c r="T115" s="205"/>
      <c r="U115" s="206"/>
      <c r="V115" s="224"/>
    </row>
    <row r="116" spans="1:22" ht="30" customHeight="1">
      <c r="A116" s="210"/>
      <c r="B116" s="368"/>
      <c r="C116" s="209"/>
      <c r="D116" s="210"/>
      <c r="E116" s="210"/>
      <c r="F116" s="265" t="s">
        <v>41</v>
      </c>
      <c r="G116" s="218">
        <f>H116+I116+J116+K116+L116+M116</f>
        <v>649780.73</v>
      </c>
      <c r="H116" s="218">
        <v>227430.73</v>
      </c>
      <c r="I116" s="226">
        <v>422350</v>
      </c>
      <c r="J116" s="226"/>
      <c r="K116" s="226"/>
      <c r="L116" s="226"/>
      <c r="M116" s="226"/>
      <c r="N116" s="236"/>
      <c r="O116" s="210"/>
      <c r="P116" s="209"/>
      <c r="Q116" s="210"/>
      <c r="R116" s="211"/>
      <c r="S116" s="210"/>
      <c r="T116" s="211"/>
      <c r="U116" s="210"/>
      <c r="V116" s="227"/>
    </row>
    <row r="117" spans="1:22" ht="30" customHeight="1">
      <c r="A117" s="249"/>
      <c r="B117" s="369"/>
      <c r="C117" s="214"/>
      <c r="D117" s="215"/>
      <c r="E117" s="215"/>
      <c r="F117" s="265" t="s">
        <v>42</v>
      </c>
      <c r="G117" s="218">
        <f t="shared" ref="G117" si="44">H117+I117+J117+K117+L117+M117</f>
        <v>0</v>
      </c>
      <c r="H117" s="215"/>
      <c r="I117" s="218"/>
      <c r="J117" s="218"/>
      <c r="K117" s="218"/>
      <c r="L117" s="215"/>
      <c r="M117" s="214"/>
      <c r="N117" s="237"/>
      <c r="O117" s="215"/>
      <c r="P117" s="214"/>
      <c r="Q117" s="215"/>
      <c r="R117" s="216"/>
      <c r="S117" s="215"/>
      <c r="T117" s="216"/>
      <c r="U117" s="215"/>
      <c r="V117" s="234"/>
    </row>
    <row r="118" spans="1:22" ht="11.25" customHeight="1">
      <c r="A118" s="240" t="s">
        <v>193</v>
      </c>
      <c r="B118" s="367" t="s">
        <v>200</v>
      </c>
      <c r="C118" s="203">
        <v>2021</v>
      </c>
      <c r="D118" s="201">
        <v>2026</v>
      </c>
      <c r="E118" s="221"/>
      <c r="F118" s="234" t="s">
        <v>9</v>
      </c>
      <c r="G118" s="218">
        <f>H118+I118+J118+K118+L118+M118</f>
        <v>0</v>
      </c>
      <c r="H118" s="215"/>
      <c r="I118" s="218">
        <f>I119+I120</f>
        <v>0</v>
      </c>
      <c r="J118" s="218">
        <f t="shared" ref="J118:M118" si="45">J119+J120</f>
        <v>0</v>
      </c>
      <c r="K118" s="218">
        <f t="shared" si="45"/>
        <v>0</v>
      </c>
      <c r="L118" s="218">
        <f t="shared" si="45"/>
        <v>0</v>
      </c>
      <c r="M118" s="218">
        <f t="shared" si="45"/>
        <v>0</v>
      </c>
      <c r="N118" s="251"/>
      <c r="O118" s="209"/>
      <c r="P118" s="210"/>
      <c r="Q118" s="211"/>
      <c r="R118" s="206"/>
      <c r="S118" s="211"/>
      <c r="T118" s="206"/>
      <c r="U118" s="211"/>
      <c r="V118" s="206"/>
    </row>
    <row r="119" spans="1:22" ht="42.75" customHeight="1">
      <c r="A119" s="210"/>
      <c r="B119" s="368"/>
      <c r="C119" s="209"/>
      <c r="D119" s="210"/>
      <c r="E119" s="210"/>
      <c r="F119" s="265" t="s">
        <v>41</v>
      </c>
      <c r="G119" s="218">
        <f>H119+I119+J119+K119+L119+M119</f>
        <v>0</v>
      </c>
      <c r="H119" s="218"/>
      <c r="I119" s="226"/>
      <c r="J119" s="226"/>
      <c r="K119" s="226"/>
      <c r="L119" s="226"/>
      <c r="M119" s="226"/>
      <c r="N119" s="251"/>
      <c r="O119" s="209"/>
      <c r="P119" s="210"/>
      <c r="Q119" s="211"/>
      <c r="R119" s="210"/>
      <c r="S119" s="211"/>
      <c r="T119" s="210"/>
      <c r="U119" s="211"/>
      <c r="V119" s="210"/>
    </row>
    <row r="120" spans="1:22" ht="31.5">
      <c r="A120" s="250"/>
      <c r="B120" s="369"/>
      <c r="C120" s="214"/>
      <c r="D120" s="215"/>
      <c r="E120" s="215"/>
      <c r="F120" s="265" t="s">
        <v>42</v>
      </c>
      <c r="G120" s="218">
        <f t="shared" ref="G120" si="46">H120+I120+J120+K120+L120+M120</f>
        <v>0</v>
      </c>
      <c r="H120" s="215"/>
      <c r="I120" s="218"/>
      <c r="J120" s="218"/>
      <c r="K120" s="218"/>
      <c r="L120" s="215"/>
      <c r="M120" s="214"/>
      <c r="N120" s="251"/>
      <c r="O120" s="209"/>
      <c r="P120" s="210"/>
      <c r="Q120" s="211"/>
      <c r="R120" s="215"/>
      <c r="S120" s="211"/>
      <c r="T120" s="215"/>
      <c r="U120" s="211"/>
      <c r="V120" s="215"/>
    </row>
    <row r="121" spans="1:22" ht="11.25" customHeight="1">
      <c r="A121" s="219" t="s">
        <v>14</v>
      </c>
      <c r="B121" s="370" t="s">
        <v>51</v>
      </c>
      <c r="C121" s="203">
        <v>2021</v>
      </c>
      <c r="D121" s="201">
        <v>2026</v>
      </c>
      <c r="E121" s="356" t="s">
        <v>125</v>
      </c>
      <c r="F121" s="234" t="s">
        <v>9</v>
      </c>
      <c r="G121" s="222">
        <f t="shared" ref="G121:G174" si="47">H121+I121+J121+K121+L121+M121</f>
        <v>188923964.77000004</v>
      </c>
      <c r="H121" s="222">
        <f>H122+H123</f>
        <v>32850949.189999998</v>
      </c>
      <c r="I121" s="222">
        <f t="shared" ref="I121" si="48">I122+I123</f>
        <v>33722219.75</v>
      </c>
      <c r="J121" s="222">
        <f t="shared" ref="J121:M121" si="49">J122+J123</f>
        <v>58859428.090000004</v>
      </c>
      <c r="K121" s="222">
        <f t="shared" si="49"/>
        <v>31533261.579999998</v>
      </c>
      <c r="L121" s="222">
        <f t="shared" si="49"/>
        <v>15979053.08</v>
      </c>
      <c r="M121" s="222">
        <f t="shared" si="49"/>
        <v>15979053.08</v>
      </c>
      <c r="N121" s="223"/>
      <c r="O121" s="206"/>
      <c r="P121" s="206"/>
      <c r="Q121" s="205"/>
      <c r="R121" s="206"/>
      <c r="S121" s="205"/>
      <c r="T121" s="206"/>
      <c r="U121" s="205"/>
      <c r="V121" s="206"/>
    </row>
    <row r="122" spans="1:22" ht="32.25" customHeight="1">
      <c r="A122" s="225"/>
      <c r="B122" s="371"/>
      <c r="C122" s="209"/>
      <c r="D122" s="210"/>
      <c r="E122" s="357"/>
      <c r="F122" s="265" t="s">
        <v>41</v>
      </c>
      <c r="G122" s="218">
        <f t="shared" si="47"/>
        <v>112523504.31</v>
      </c>
      <c r="H122" s="226">
        <f>H125+H128</f>
        <v>13718018.08</v>
      </c>
      <c r="I122" s="226">
        <f>I125+I128+I131</f>
        <v>15794548.690000001</v>
      </c>
      <c r="J122" s="226">
        <f>J125+J128+J131+J134</f>
        <v>31001647.800000001</v>
      </c>
      <c r="K122" s="226">
        <f t="shared" ref="K122:M122" si="50">K125+K128+K131+K134</f>
        <v>20051183.579999998</v>
      </c>
      <c r="L122" s="226">
        <f t="shared" si="50"/>
        <v>15979053.08</v>
      </c>
      <c r="M122" s="226">
        <f t="shared" si="50"/>
        <v>15979053.08</v>
      </c>
      <c r="N122" s="209"/>
      <c r="O122" s="210"/>
      <c r="P122" s="210"/>
      <c r="Q122" s="211"/>
      <c r="R122" s="210"/>
      <c r="S122" s="211"/>
      <c r="T122" s="210"/>
      <c r="U122" s="211"/>
      <c r="V122" s="210"/>
    </row>
    <row r="123" spans="1:22" ht="30" customHeight="1">
      <c r="A123" s="228"/>
      <c r="B123" s="372"/>
      <c r="C123" s="214"/>
      <c r="D123" s="215"/>
      <c r="E123" s="358"/>
      <c r="F123" s="265" t="s">
        <v>42</v>
      </c>
      <c r="G123" s="218">
        <f t="shared" si="47"/>
        <v>76400460.460000008</v>
      </c>
      <c r="H123" s="226">
        <f>H126+H129</f>
        <v>19132931.109999999</v>
      </c>
      <c r="I123" s="226">
        <f t="shared" ref="I123" si="51">I126+I129</f>
        <v>17927671.059999999</v>
      </c>
      <c r="J123" s="226">
        <f>J126+J129+J132+J135</f>
        <v>27857780.289999999</v>
      </c>
      <c r="K123" s="226">
        <f t="shared" ref="K123:M123" si="52">K126+K129+K132+K135</f>
        <v>11482078</v>
      </c>
      <c r="L123" s="226">
        <f t="shared" si="52"/>
        <v>0</v>
      </c>
      <c r="M123" s="226">
        <f t="shared" si="52"/>
        <v>0</v>
      </c>
      <c r="N123" s="214"/>
      <c r="O123" s="215"/>
      <c r="P123" s="215"/>
      <c r="Q123" s="216"/>
      <c r="R123" s="215"/>
      <c r="S123" s="216"/>
      <c r="T123" s="215"/>
      <c r="U123" s="216"/>
      <c r="V123" s="215"/>
    </row>
    <row r="124" spans="1:22" ht="11.25" customHeight="1">
      <c r="A124" s="192" t="s">
        <v>15</v>
      </c>
      <c r="B124" s="367" t="s">
        <v>165</v>
      </c>
      <c r="C124" s="203">
        <v>2021</v>
      </c>
      <c r="D124" s="201">
        <v>2026</v>
      </c>
      <c r="E124" s="221"/>
      <c r="F124" s="234" t="s">
        <v>9</v>
      </c>
      <c r="G124" s="218">
        <f t="shared" si="47"/>
        <v>61327202.669999994</v>
      </c>
      <c r="H124" s="226">
        <f>H125+H126</f>
        <v>6569450.0899999999</v>
      </c>
      <c r="I124" s="226">
        <f t="shared" ref="I124:M124" si="53">I125+I126</f>
        <v>7779217.54</v>
      </c>
      <c r="J124" s="226">
        <f t="shared" si="53"/>
        <v>20711478.300000001</v>
      </c>
      <c r="K124" s="226">
        <f t="shared" si="53"/>
        <v>12391736.58</v>
      </c>
      <c r="L124" s="226">
        <f t="shared" si="53"/>
        <v>6937660.0800000001</v>
      </c>
      <c r="M124" s="226">
        <f t="shared" si="53"/>
        <v>6937660.0800000001</v>
      </c>
      <c r="N124" s="384" t="s">
        <v>68</v>
      </c>
      <c r="O124" s="209" t="s">
        <v>22</v>
      </c>
      <c r="P124" s="252">
        <f>(Q124+R124+S124+T124+U124+V124)/6</f>
        <v>77.666666666666671</v>
      </c>
      <c r="Q124" s="210">
        <v>76</v>
      </c>
      <c r="R124" s="211">
        <v>77</v>
      </c>
      <c r="S124" s="210">
        <v>77</v>
      </c>
      <c r="T124" s="211">
        <v>77</v>
      </c>
      <c r="U124" s="210">
        <v>79</v>
      </c>
      <c r="V124" s="227">
        <v>80</v>
      </c>
    </row>
    <row r="125" spans="1:22" ht="27.75" customHeight="1">
      <c r="A125" s="225"/>
      <c r="B125" s="368"/>
      <c r="C125" s="209"/>
      <c r="D125" s="210"/>
      <c r="E125" s="210"/>
      <c r="F125" s="265" t="s">
        <v>41</v>
      </c>
      <c r="G125" s="218">
        <f t="shared" si="47"/>
        <v>61327202.669999994</v>
      </c>
      <c r="H125" s="226">
        <v>6569450.0899999999</v>
      </c>
      <c r="I125" s="226">
        <v>7779217.54</v>
      </c>
      <c r="J125" s="226">
        <v>20711478.300000001</v>
      </c>
      <c r="K125" s="226">
        <v>12391736.58</v>
      </c>
      <c r="L125" s="226">
        <v>6937660.0800000001</v>
      </c>
      <c r="M125" s="226">
        <v>6937660.0800000001</v>
      </c>
      <c r="N125" s="385"/>
      <c r="O125" s="209"/>
      <c r="P125" s="209"/>
      <c r="Q125" s="210"/>
      <c r="R125" s="211"/>
      <c r="S125" s="210"/>
      <c r="T125" s="211"/>
      <c r="U125" s="210"/>
      <c r="V125" s="227"/>
    </row>
    <row r="126" spans="1:22" ht="53.25" customHeight="1">
      <c r="A126" s="228"/>
      <c r="B126" s="369"/>
      <c r="C126" s="214"/>
      <c r="D126" s="215"/>
      <c r="E126" s="215"/>
      <c r="F126" s="266" t="s">
        <v>42</v>
      </c>
      <c r="G126" s="218">
        <f t="shared" si="47"/>
        <v>0</v>
      </c>
      <c r="H126" s="230"/>
      <c r="I126" s="226"/>
      <c r="J126" s="226"/>
      <c r="K126" s="226"/>
      <c r="L126" s="230"/>
      <c r="M126" s="230"/>
      <c r="N126" s="386"/>
      <c r="O126" s="209"/>
      <c r="P126" s="209"/>
      <c r="Q126" s="210"/>
      <c r="R126" s="211"/>
      <c r="S126" s="210"/>
      <c r="T126" s="211"/>
      <c r="U126" s="210"/>
      <c r="V126" s="227"/>
    </row>
    <row r="127" spans="1:22" ht="11.25" customHeight="1">
      <c r="A127" s="192" t="s">
        <v>122</v>
      </c>
      <c r="B127" s="367" t="s">
        <v>52</v>
      </c>
      <c r="C127" s="203">
        <v>2021</v>
      </c>
      <c r="D127" s="201">
        <v>2026</v>
      </c>
      <c r="E127" s="201"/>
      <c r="F127" s="234" t="s">
        <v>9</v>
      </c>
      <c r="G127" s="226">
        <f t="shared" si="47"/>
        <v>118705811.08</v>
      </c>
      <c r="H127" s="226">
        <f>H128+H129</f>
        <v>26281499.100000001</v>
      </c>
      <c r="I127" s="226">
        <f t="shared" ref="I127:M127" si="54">I128+I129</f>
        <v>25934002.210000001</v>
      </c>
      <c r="J127" s="226">
        <f t="shared" si="54"/>
        <v>29270398.77</v>
      </c>
      <c r="K127" s="226">
        <f t="shared" si="54"/>
        <v>19137125</v>
      </c>
      <c r="L127" s="226">
        <f t="shared" si="54"/>
        <v>9041393</v>
      </c>
      <c r="M127" s="226">
        <f t="shared" si="54"/>
        <v>9041393</v>
      </c>
      <c r="N127" s="384" t="s">
        <v>145</v>
      </c>
      <c r="O127" s="223" t="s">
        <v>22</v>
      </c>
      <c r="P127" s="223">
        <v>100</v>
      </c>
      <c r="Q127" s="223">
        <v>100</v>
      </c>
      <c r="R127" s="223">
        <v>100</v>
      </c>
      <c r="S127" s="223">
        <v>100</v>
      </c>
      <c r="T127" s="223">
        <v>100</v>
      </c>
      <c r="U127" s="223">
        <v>100</v>
      </c>
      <c r="V127" s="206">
        <v>100</v>
      </c>
    </row>
    <row r="128" spans="1:22" ht="27.75" customHeight="1">
      <c r="A128" s="225"/>
      <c r="B128" s="368"/>
      <c r="C128" s="209"/>
      <c r="D128" s="210"/>
      <c r="E128" s="210"/>
      <c r="F128" s="265" t="s">
        <v>41</v>
      </c>
      <c r="G128" s="218">
        <f t="shared" si="47"/>
        <v>51005350.620000005</v>
      </c>
      <c r="H128" s="226">
        <v>7148567.9900000002</v>
      </c>
      <c r="I128" s="226">
        <v>8006331.1500000004</v>
      </c>
      <c r="J128" s="226">
        <v>10112618.48</v>
      </c>
      <c r="K128" s="226">
        <v>7655047</v>
      </c>
      <c r="L128" s="226">
        <v>9041393</v>
      </c>
      <c r="M128" s="226">
        <v>9041393</v>
      </c>
      <c r="N128" s="385"/>
      <c r="O128" s="209"/>
      <c r="P128" s="209"/>
      <c r="Q128" s="210"/>
      <c r="R128" s="211"/>
      <c r="S128" s="210"/>
      <c r="T128" s="211"/>
      <c r="U128" s="210"/>
      <c r="V128" s="210"/>
    </row>
    <row r="129" spans="1:22" ht="42.75" customHeight="1">
      <c r="A129" s="228"/>
      <c r="B129" s="369"/>
      <c r="C129" s="214"/>
      <c r="D129" s="215"/>
      <c r="E129" s="215"/>
      <c r="F129" s="266" t="s">
        <v>42</v>
      </c>
      <c r="G129" s="218">
        <f t="shared" si="47"/>
        <v>67700460.460000008</v>
      </c>
      <c r="H129" s="226">
        <v>19132931.109999999</v>
      </c>
      <c r="I129" s="226">
        <v>17927671.059999999</v>
      </c>
      <c r="J129" s="226">
        <v>19157780.289999999</v>
      </c>
      <c r="K129" s="226">
        <v>11482078</v>
      </c>
      <c r="L129" s="230"/>
      <c r="M129" s="230"/>
      <c r="N129" s="386"/>
      <c r="O129" s="214"/>
      <c r="P129" s="214"/>
      <c r="Q129" s="215"/>
      <c r="R129" s="216"/>
      <c r="S129" s="215"/>
      <c r="T129" s="216"/>
      <c r="U129" s="215"/>
      <c r="V129" s="215"/>
    </row>
    <row r="130" spans="1:22" ht="18" customHeight="1">
      <c r="A130" s="192" t="s">
        <v>190</v>
      </c>
      <c r="B130" s="367" t="s">
        <v>216</v>
      </c>
      <c r="C130" s="203">
        <v>2021</v>
      </c>
      <c r="D130" s="201">
        <v>2026</v>
      </c>
      <c r="E130" s="201"/>
      <c r="F130" s="234" t="s">
        <v>9</v>
      </c>
      <c r="G130" s="226">
        <f t="shared" ref="G130:G135" si="55">H130+I130+J130+K130+L130+M130</f>
        <v>13400</v>
      </c>
      <c r="H130" s="226">
        <f>H131+H132</f>
        <v>0</v>
      </c>
      <c r="I130" s="226">
        <f t="shared" ref="I130:M130" si="56">I131+I132</f>
        <v>9000</v>
      </c>
      <c r="J130" s="226">
        <f t="shared" si="56"/>
        <v>0</v>
      </c>
      <c r="K130" s="226">
        <f t="shared" si="56"/>
        <v>4400</v>
      </c>
      <c r="L130" s="226">
        <f t="shared" si="56"/>
        <v>0</v>
      </c>
      <c r="M130" s="226">
        <f t="shared" si="56"/>
        <v>0</v>
      </c>
      <c r="N130" s="384"/>
      <c r="O130" s="223" t="s">
        <v>22</v>
      </c>
      <c r="P130" s="223">
        <v>100</v>
      </c>
      <c r="Q130" s="223">
        <v>100</v>
      </c>
      <c r="R130" s="223">
        <v>100</v>
      </c>
      <c r="S130" s="223"/>
      <c r="T130" s="223"/>
      <c r="U130" s="223"/>
      <c r="V130" s="206"/>
    </row>
    <row r="131" spans="1:22" ht="30" customHeight="1">
      <c r="A131" s="225"/>
      <c r="B131" s="368"/>
      <c r="C131" s="209"/>
      <c r="D131" s="210"/>
      <c r="E131" s="210"/>
      <c r="F131" s="265" t="s">
        <v>41</v>
      </c>
      <c r="G131" s="218">
        <f t="shared" si="55"/>
        <v>13400</v>
      </c>
      <c r="H131" s="226"/>
      <c r="I131" s="226">
        <v>9000</v>
      </c>
      <c r="J131" s="226"/>
      <c r="K131" s="226">
        <v>4400</v>
      </c>
      <c r="L131" s="226"/>
      <c r="M131" s="226"/>
      <c r="N131" s="385"/>
      <c r="O131" s="209"/>
      <c r="P131" s="209"/>
      <c r="Q131" s="210"/>
      <c r="R131" s="211"/>
      <c r="S131" s="210"/>
      <c r="T131" s="211"/>
      <c r="U131" s="210"/>
      <c r="V131" s="210"/>
    </row>
    <row r="132" spans="1:22" ht="28.5" customHeight="1">
      <c r="A132" s="228"/>
      <c r="B132" s="369"/>
      <c r="C132" s="214"/>
      <c r="D132" s="215"/>
      <c r="E132" s="215"/>
      <c r="F132" s="265" t="s">
        <v>42</v>
      </c>
      <c r="G132" s="218">
        <f t="shared" si="55"/>
        <v>0</v>
      </c>
      <c r="H132" s="226"/>
      <c r="I132" s="226"/>
      <c r="J132" s="226"/>
      <c r="K132" s="226"/>
      <c r="L132" s="230"/>
      <c r="M132" s="230"/>
      <c r="N132" s="386"/>
      <c r="O132" s="214"/>
      <c r="P132" s="214"/>
      <c r="Q132" s="215"/>
      <c r="R132" s="216"/>
      <c r="S132" s="215"/>
      <c r="T132" s="216"/>
      <c r="U132" s="215"/>
      <c r="V132" s="215"/>
    </row>
    <row r="133" spans="1:22" ht="11.25" customHeight="1">
      <c r="A133" s="192" t="s">
        <v>217</v>
      </c>
      <c r="B133" s="367" t="s">
        <v>218</v>
      </c>
      <c r="C133" s="203">
        <v>2021</v>
      </c>
      <c r="D133" s="201">
        <v>2026</v>
      </c>
      <c r="E133" s="201"/>
      <c r="F133" s="234" t="s">
        <v>9</v>
      </c>
      <c r="G133" s="226">
        <f t="shared" si="55"/>
        <v>8877551.0199999996</v>
      </c>
      <c r="H133" s="226">
        <f>H134+H135</f>
        <v>0</v>
      </c>
      <c r="I133" s="226">
        <f t="shared" ref="I133:M133" si="57">I134+I135</f>
        <v>0</v>
      </c>
      <c r="J133" s="226">
        <f t="shared" si="57"/>
        <v>8877551.0199999996</v>
      </c>
      <c r="K133" s="226">
        <f t="shared" si="57"/>
        <v>0</v>
      </c>
      <c r="L133" s="226">
        <f t="shared" si="57"/>
        <v>0</v>
      </c>
      <c r="M133" s="226">
        <f t="shared" si="57"/>
        <v>0</v>
      </c>
      <c r="N133" s="384" t="s">
        <v>191</v>
      </c>
      <c r="O133" s="223" t="s">
        <v>22</v>
      </c>
      <c r="P133" s="223"/>
      <c r="Q133" s="223"/>
      <c r="R133" s="223"/>
      <c r="S133" s="223">
        <v>100</v>
      </c>
      <c r="T133" s="223"/>
      <c r="U133" s="223"/>
      <c r="V133" s="206"/>
    </row>
    <row r="134" spans="1:22" ht="29.25" customHeight="1">
      <c r="A134" s="225"/>
      <c r="B134" s="368"/>
      <c r="C134" s="209"/>
      <c r="D134" s="210"/>
      <c r="E134" s="210"/>
      <c r="F134" s="265" t="s">
        <v>41</v>
      </c>
      <c r="G134" s="218">
        <f t="shared" si="55"/>
        <v>177551.02</v>
      </c>
      <c r="H134" s="226"/>
      <c r="I134" s="226"/>
      <c r="J134" s="226">
        <v>177551.02</v>
      </c>
      <c r="K134" s="226"/>
      <c r="L134" s="226"/>
      <c r="M134" s="226"/>
      <c r="N134" s="385"/>
      <c r="O134" s="209"/>
      <c r="P134" s="209"/>
      <c r="Q134" s="210"/>
      <c r="R134" s="211"/>
      <c r="S134" s="210"/>
      <c r="T134" s="211"/>
      <c r="U134" s="210"/>
      <c r="V134" s="210"/>
    </row>
    <row r="135" spans="1:22" ht="228.75" customHeight="1">
      <c r="A135" s="228"/>
      <c r="B135" s="369"/>
      <c r="C135" s="214"/>
      <c r="D135" s="215"/>
      <c r="E135" s="215"/>
      <c r="F135" s="269" t="s">
        <v>42</v>
      </c>
      <c r="G135" s="218">
        <f t="shared" si="55"/>
        <v>8700000</v>
      </c>
      <c r="H135" s="226"/>
      <c r="I135" s="226"/>
      <c r="J135" s="226">
        <v>8700000</v>
      </c>
      <c r="K135" s="226"/>
      <c r="L135" s="230"/>
      <c r="M135" s="230"/>
      <c r="N135" s="386"/>
      <c r="O135" s="214"/>
      <c r="P135" s="214"/>
      <c r="Q135" s="215"/>
      <c r="R135" s="216"/>
      <c r="S135" s="215"/>
      <c r="T135" s="216"/>
      <c r="U135" s="215"/>
      <c r="V135" s="215"/>
    </row>
    <row r="136" spans="1:22" ht="62.25" customHeight="1">
      <c r="A136" s="389" t="s">
        <v>92</v>
      </c>
      <c r="B136" s="390"/>
      <c r="C136" s="203">
        <v>2021</v>
      </c>
      <c r="D136" s="201">
        <v>2026</v>
      </c>
      <c r="E136" s="203"/>
      <c r="F136" s="206"/>
      <c r="G136" s="268"/>
      <c r="H136" s="233"/>
      <c r="I136" s="208"/>
      <c r="J136" s="207"/>
      <c r="K136" s="208"/>
      <c r="L136" s="224"/>
      <c r="M136" s="253"/>
      <c r="N136" s="223"/>
      <c r="O136" s="206"/>
      <c r="P136" s="205"/>
      <c r="Q136" s="206"/>
      <c r="R136" s="205"/>
      <c r="S136" s="206"/>
      <c r="T136" s="205"/>
      <c r="U136" s="206"/>
      <c r="V136" s="224"/>
    </row>
    <row r="137" spans="1:22" ht="31.5" customHeight="1">
      <c r="A137" s="391"/>
      <c r="B137" s="392"/>
      <c r="C137" s="209"/>
      <c r="D137" s="210"/>
      <c r="E137" s="209"/>
      <c r="F137" s="270"/>
      <c r="G137" s="257"/>
      <c r="H137" s="209"/>
      <c r="I137" s="213"/>
      <c r="J137" s="212"/>
      <c r="K137" s="213"/>
      <c r="L137" s="227"/>
      <c r="M137" s="211"/>
      <c r="N137" s="209"/>
      <c r="O137" s="210"/>
      <c r="P137" s="211"/>
      <c r="Q137" s="210"/>
      <c r="R137" s="211"/>
      <c r="S137" s="210"/>
      <c r="T137" s="211"/>
      <c r="U137" s="210"/>
      <c r="V137" s="227"/>
    </row>
    <row r="138" spans="1:22" ht="31.5" hidden="1" customHeight="1">
      <c r="A138" s="393"/>
      <c r="B138" s="394"/>
      <c r="C138" s="214"/>
      <c r="D138" s="215"/>
      <c r="E138" s="215"/>
      <c r="F138" s="267" t="s">
        <v>42</v>
      </c>
      <c r="G138" s="218"/>
      <c r="H138" s="214"/>
      <c r="I138" s="218"/>
      <c r="J138" s="217"/>
      <c r="K138" s="218"/>
      <c r="L138" s="234"/>
      <c r="M138" s="216"/>
      <c r="N138" s="209"/>
      <c r="O138" s="210"/>
      <c r="P138" s="211"/>
      <c r="Q138" s="210"/>
      <c r="R138" s="211"/>
      <c r="S138" s="210"/>
      <c r="T138" s="211"/>
      <c r="U138" s="210"/>
      <c r="V138" s="227"/>
    </row>
    <row r="139" spans="1:22" ht="16.5" customHeight="1">
      <c r="A139" s="254">
        <v>4</v>
      </c>
      <c r="B139" s="370" t="s">
        <v>53</v>
      </c>
      <c r="C139" s="203">
        <v>2021</v>
      </c>
      <c r="D139" s="201">
        <v>2026</v>
      </c>
      <c r="E139" s="356" t="s">
        <v>125</v>
      </c>
      <c r="F139" s="234" t="s">
        <v>9</v>
      </c>
      <c r="G139" s="239">
        <f t="shared" ref="G139:G150" si="58">H139+I139+J139+K139+L139+M139</f>
        <v>39792371.170000002</v>
      </c>
      <c r="H139" s="239">
        <f>H140+H141</f>
        <v>6626641.71</v>
      </c>
      <c r="I139" s="239">
        <f t="shared" ref="I139" si="59">I140+I141</f>
        <v>7920077.2800000003</v>
      </c>
      <c r="J139" s="239">
        <f t="shared" ref="J139:M139" si="60">J140+J141</f>
        <v>7681883.7800000003</v>
      </c>
      <c r="K139" s="239">
        <f t="shared" si="60"/>
        <v>12725700</v>
      </c>
      <c r="L139" s="239">
        <f t="shared" si="60"/>
        <v>2419034.2000000002</v>
      </c>
      <c r="M139" s="239">
        <f t="shared" si="60"/>
        <v>2419034.2000000002</v>
      </c>
      <c r="N139" s="223"/>
      <c r="O139" s="206"/>
      <c r="P139" s="205"/>
      <c r="Q139" s="206"/>
      <c r="R139" s="205"/>
      <c r="S139" s="206"/>
      <c r="T139" s="205"/>
      <c r="U139" s="206"/>
      <c r="V139" s="224"/>
    </row>
    <row r="140" spans="1:22" ht="30.75" customHeight="1">
      <c r="A140" s="210"/>
      <c r="B140" s="371"/>
      <c r="C140" s="209"/>
      <c r="D140" s="210"/>
      <c r="E140" s="357"/>
      <c r="F140" s="265" t="s">
        <v>41</v>
      </c>
      <c r="G140" s="218">
        <f t="shared" si="58"/>
        <v>14641602.629999999</v>
      </c>
      <c r="H140" s="226">
        <f>H143+H146+H149</f>
        <v>1961293.82</v>
      </c>
      <c r="I140" s="226">
        <f>I143+I149</f>
        <v>2168231.34</v>
      </c>
      <c r="J140" s="226">
        <v>1636057.07</v>
      </c>
      <c r="K140" s="226">
        <f t="shared" ref="K140:M140" si="61">K143+K149+K146+K152</f>
        <v>4037952</v>
      </c>
      <c r="L140" s="226">
        <f t="shared" si="61"/>
        <v>2419034.2000000002</v>
      </c>
      <c r="M140" s="226">
        <f t="shared" si="61"/>
        <v>2419034.2000000002</v>
      </c>
      <c r="N140" s="209"/>
      <c r="O140" s="210"/>
      <c r="P140" s="211"/>
      <c r="Q140" s="210"/>
      <c r="R140" s="211"/>
      <c r="S140" s="210"/>
      <c r="T140" s="211"/>
      <c r="U140" s="210"/>
      <c r="V140" s="227"/>
    </row>
    <row r="141" spans="1:22" ht="30" customHeight="1">
      <c r="A141" s="215"/>
      <c r="B141" s="372"/>
      <c r="C141" s="214"/>
      <c r="D141" s="215"/>
      <c r="E141" s="358"/>
      <c r="F141" s="265" t="s">
        <v>42</v>
      </c>
      <c r="G141" s="218">
        <f t="shared" si="58"/>
        <v>25150768.539999999</v>
      </c>
      <c r="H141" s="226">
        <f>H144</f>
        <v>4665347.8899999997</v>
      </c>
      <c r="I141" s="226">
        <f>I144</f>
        <v>5751845.9400000004</v>
      </c>
      <c r="J141" s="226">
        <f>J144+J150+J147</f>
        <v>6045826.71</v>
      </c>
      <c r="K141" s="226">
        <f t="shared" ref="K141:M141" si="62">K144+K150+K147</f>
        <v>8687748</v>
      </c>
      <c r="L141" s="226">
        <f t="shared" si="62"/>
        <v>0</v>
      </c>
      <c r="M141" s="226">
        <f t="shared" si="62"/>
        <v>0</v>
      </c>
      <c r="N141" s="209"/>
      <c r="O141" s="210"/>
      <c r="P141" s="211"/>
      <c r="Q141" s="210"/>
      <c r="R141" s="211"/>
      <c r="S141" s="210"/>
      <c r="T141" s="211"/>
      <c r="U141" s="210"/>
      <c r="V141" s="227"/>
    </row>
    <row r="142" spans="1:22" ht="14.25" customHeight="1">
      <c r="A142" s="240" t="s">
        <v>16</v>
      </c>
      <c r="B142" s="367" t="s">
        <v>54</v>
      </c>
      <c r="C142" s="203">
        <v>2021</v>
      </c>
      <c r="D142" s="201">
        <v>2026</v>
      </c>
      <c r="E142" s="221"/>
      <c r="F142" s="234" t="s">
        <v>9</v>
      </c>
      <c r="G142" s="218">
        <f t="shared" si="58"/>
        <v>38452122.740000002</v>
      </c>
      <c r="H142" s="226">
        <f>H143+H144</f>
        <v>6408444.8999999994</v>
      </c>
      <c r="I142" s="226">
        <f t="shared" ref="I142:M142" si="63">I143+I144</f>
        <v>7920077.2800000003</v>
      </c>
      <c r="J142" s="226">
        <f t="shared" si="63"/>
        <v>7588826.5600000005</v>
      </c>
      <c r="K142" s="226">
        <f t="shared" si="63"/>
        <v>12227654</v>
      </c>
      <c r="L142" s="230">
        <f t="shared" si="63"/>
        <v>2153560</v>
      </c>
      <c r="M142" s="229">
        <f t="shared" si="63"/>
        <v>2153560</v>
      </c>
      <c r="N142" s="223"/>
      <c r="O142" s="206"/>
      <c r="P142" s="205"/>
      <c r="Q142" s="206"/>
      <c r="R142" s="205"/>
      <c r="S142" s="206"/>
      <c r="T142" s="205"/>
      <c r="U142" s="206"/>
      <c r="V142" s="224"/>
    </row>
    <row r="143" spans="1:22" ht="30" customHeight="1">
      <c r="A143" s="241"/>
      <c r="B143" s="368"/>
      <c r="C143" s="209"/>
      <c r="D143" s="210"/>
      <c r="E143" s="210"/>
      <c r="F143" s="265" t="s">
        <v>41</v>
      </c>
      <c r="G143" s="218">
        <f t="shared" si="58"/>
        <v>13301354.199999999</v>
      </c>
      <c r="H143" s="226">
        <v>1743097.01</v>
      </c>
      <c r="I143" s="226">
        <v>2168231.34</v>
      </c>
      <c r="J143" s="226">
        <v>1542999.85</v>
      </c>
      <c r="K143" s="226">
        <v>3539906</v>
      </c>
      <c r="L143" s="226">
        <v>2153560</v>
      </c>
      <c r="M143" s="229">
        <v>2153560</v>
      </c>
      <c r="N143" s="209"/>
      <c r="O143" s="210"/>
      <c r="P143" s="211"/>
      <c r="Q143" s="210"/>
      <c r="R143" s="211"/>
      <c r="S143" s="210"/>
      <c r="T143" s="211"/>
      <c r="U143" s="210"/>
      <c r="V143" s="227"/>
    </row>
    <row r="144" spans="1:22" ht="31.5" customHeight="1">
      <c r="A144" s="242"/>
      <c r="B144" s="369"/>
      <c r="C144" s="214"/>
      <c r="D144" s="215"/>
      <c r="E144" s="215"/>
      <c r="F144" s="265" t="s">
        <v>42</v>
      </c>
      <c r="G144" s="218">
        <f t="shared" si="58"/>
        <v>25150768.539999999</v>
      </c>
      <c r="H144" s="226">
        <v>4665347.8899999997</v>
      </c>
      <c r="I144" s="226">
        <v>5751845.9400000004</v>
      </c>
      <c r="J144" s="226">
        <v>6045826.71</v>
      </c>
      <c r="K144" s="226">
        <v>8687748</v>
      </c>
      <c r="L144" s="230"/>
      <c r="M144" s="229"/>
      <c r="N144" s="214"/>
      <c r="O144" s="215"/>
      <c r="P144" s="216"/>
      <c r="Q144" s="215"/>
      <c r="R144" s="216"/>
      <c r="S144" s="215"/>
      <c r="T144" s="216"/>
      <c r="U144" s="215"/>
      <c r="V144" s="234"/>
    </row>
    <row r="145" spans="1:22" ht="16.5" customHeight="1">
      <c r="A145" s="240" t="s">
        <v>132</v>
      </c>
      <c r="B145" s="367" t="s">
        <v>166</v>
      </c>
      <c r="C145" s="203">
        <v>2021</v>
      </c>
      <c r="D145" s="201">
        <v>2026</v>
      </c>
      <c r="E145" s="221"/>
      <c r="F145" s="234" t="s">
        <v>9</v>
      </c>
      <c r="G145" s="218">
        <f t="shared" si="58"/>
        <v>218196.81</v>
      </c>
      <c r="H145" s="226">
        <f>H146+H147</f>
        <v>218196.81</v>
      </c>
      <c r="I145" s="226">
        <f t="shared" ref="I145:M145" si="64">I146+I147</f>
        <v>0</v>
      </c>
      <c r="J145" s="226">
        <f t="shared" si="64"/>
        <v>0</v>
      </c>
      <c r="K145" s="226">
        <f t="shared" si="64"/>
        <v>0</v>
      </c>
      <c r="L145" s="230">
        <f t="shared" si="64"/>
        <v>0</v>
      </c>
      <c r="M145" s="226">
        <f t="shared" si="64"/>
        <v>0</v>
      </c>
      <c r="N145" s="384" t="s">
        <v>71</v>
      </c>
      <c r="O145" s="209" t="s">
        <v>37</v>
      </c>
      <c r="P145" s="209">
        <v>825</v>
      </c>
      <c r="Q145" s="210">
        <v>825</v>
      </c>
      <c r="R145" s="211">
        <v>825</v>
      </c>
      <c r="S145" s="210">
        <v>825</v>
      </c>
      <c r="T145" s="211">
        <v>825</v>
      </c>
      <c r="U145" s="210">
        <v>825</v>
      </c>
      <c r="V145" s="210">
        <v>825</v>
      </c>
    </row>
    <row r="146" spans="1:22" ht="30.75" customHeight="1">
      <c r="A146" s="241"/>
      <c r="B146" s="368"/>
      <c r="C146" s="209"/>
      <c r="D146" s="210"/>
      <c r="E146" s="210"/>
      <c r="F146" s="265" t="s">
        <v>41</v>
      </c>
      <c r="G146" s="218">
        <f t="shared" si="58"/>
        <v>218196.81</v>
      </c>
      <c r="H146" s="226">
        <v>218196.81</v>
      </c>
      <c r="I146" s="226"/>
      <c r="J146" s="226"/>
      <c r="K146" s="226"/>
      <c r="L146" s="230"/>
      <c r="M146" s="226"/>
      <c r="N146" s="385"/>
      <c r="O146" s="209"/>
      <c r="P146" s="209"/>
      <c r="Q146" s="210"/>
      <c r="R146" s="211"/>
      <c r="S146" s="210"/>
      <c r="T146" s="211"/>
      <c r="U146" s="210"/>
      <c r="V146" s="210"/>
    </row>
    <row r="147" spans="1:22" ht="28.5" customHeight="1">
      <c r="A147" s="242"/>
      <c r="B147" s="369"/>
      <c r="C147" s="214"/>
      <c r="D147" s="215"/>
      <c r="E147" s="215"/>
      <c r="F147" s="265" t="s">
        <v>42</v>
      </c>
      <c r="G147" s="218">
        <f t="shared" si="58"/>
        <v>0</v>
      </c>
      <c r="H147" s="226"/>
      <c r="I147" s="226"/>
      <c r="J147" s="226"/>
      <c r="K147" s="226"/>
      <c r="L147" s="230"/>
      <c r="M147" s="226"/>
      <c r="N147" s="386"/>
      <c r="O147" s="209"/>
      <c r="P147" s="209"/>
      <c r="Q147" s="210"/>
      <c r="R147" s="211"/>
      <c r="S147" s="210"/>
      <c r="T147" s="211"/>
      <c r="U147" s="210"/>
      <c r="V147" s="210"/>
    </row>
    <row r="148" spans="1:22" ht="15" customHeight="1">
      <c r="A148" s="240" t="s">
        <v>133</v>
      </c>
      <c r="B148" s="367" t="s">
        <v>55</v>
      </c>
      <c r="C148" s="203">
        <v>2021</v>
      </c>
      <c r="D148" s="201">
        <v>2026</v>
      </c>
      <c r="E148" s="221"/>
      <c r="F148" s="234" t="s">
        <v>9</v>
      </c>
      <c r="G148" s="218">
        <f t="shared" si="58"/>
        <v>0</v>
      </c>
      <c r="H148" s="226">
        <f>H149+H150</f>
        <v>0</v>
      </c>
      <c r="I148" s="226">
        <f t="shared" ref="I148:M148" si="65">I149+I150</f>
        <v>0</v>
      </c>
      <c r="J148" s="226">
        <f t="shared" si="65"/>
        <v>0</v>
      </c>
      <c r="K148" s="226">
        <f t="shared" si="65"/>
        <v>0</v>
      </c>
      <c r="L148" s="230">
        <f t="shared" si="65"/>
        <v>0</v>
      </c>
      <c r="M148" s="229">
        <f t="shared" si="65"/>
        <v>0</v>
      </c>
      <c r="N148" s="223"/>
      <c r="O148" s="206"/>
      <c r="P148" s="205"/>
      <c r="Q148" s="206"/>
      <c r="R148" s="205"/>
      <c r="S148" s="206"/>
      <c r="T148" s="205"/>
      <c r="U148" s="206"/>
      <c r="V148" s="224"/>
    </row>
    <row r="149" spans="1:22" ht="31.5" customHeight="1">
      <c r="A149" s="241"/>
      <c r="B149" s="368"/>
      <c r="C149" s="209"/>
      <c r="D149" s="210"/>
      <c r="E149" s="210"/>
      <c r="F149" s="265" t="s">
        <v>41</v>
      </c>
      <c r="G149" s="218">
        <f t="shared" si="58"/>
        <v>0</v>
      </c>
      <c r="H149" s="226"/>
      <c r="I149" s="226">
        <v>0</v>
      </c>
      <c r="J149" s="226"/>
      <c r="K149" s="226"/>
      <c r="L149" s="230"/>
      <c r="M149" s="229"/>
      <c r="N149" s="209"/>
      <c r="O149" s="210"/>
      <c r="P149" s="211"/>
      <c r="Q149" s="210"/>
      <c r="R149" s="211"/>
      <c r="S149" s="210"/>
      <c r="T149" s="211"/>
      <c r="U149" s="210"/>
      <c r="V149" s="227"/>
    </row>
    <row r="150" spans="1:22" ht="30" customHeight="1">
      <c r="A150" s="242"/>
      <c r="B150" s="369"/>
      <c r="C150" s="214"/>
      <c r="D150" s="215"/>
      <c r="E150" s="210"/>
      <c r="F150" s="265" t="s">
        <v>42</v>
      </c>
      <c r="G150" s="213">
        <f t="shared" si="58"/>
        <v>0</v>
      </c>
      <c r="H150" s="206"/>
      <c r="I150" s="208"/>
      <c r="J150" s="208"/>
      <c r="K150" s="208"/>
      <c r="L150" s="206"/>
      <c r="M150" s="223"/>
      <c r="N150" s="214"/>
      <c r="O150" s="215"/>
      <c r="P150" s="216"/>
      <c r="Q150" s="215"/>
      <c r="R150" s="216"/>
      <c r="S150" s="215"/>
      <c r="T150" s="216"/>
      <c r="U150" s="215"/>
      <c r="V150" s="234"/>
    </row>
    <row r="151" spans="1:22" ht="14.25" customHeight="1">
      <c r="A151" s="248" t="s">
        <v>293</v>
      </c>
      <c r="B151" s="401" t="s">
        <v>294</v>
      </c>
      <c r="C151" s="203">
        <v>2021</v>
      </c>
      <c r="D151" s="201">
        <v>2026</v>
      </c>
      <c r="E151" s="201"/>
      <c r="F151" s="234" t="s">
        <v>9</v>
      </c>
      <c r="G151" s="226">
        <f>G152</f>
        <v>1028994.3999999999</v>
      </c>
      <c r="H151" s="206"/>
      <c r="I151" s="207"/>
      <c r="J151" s="208"/>
      <c r="K151" s="226">
        <f>K152</f>
        <v>498046</v>
      </c>
      <c r="L151" s="226">
        <f t="shared" ref="L151:M151" si="66">L152</f>
        <v>265474.2</v>
      </c>
      <c r="M151" s="226">
        <f t="shared" si="66"/>
        <v>265474.2</v>
      </c>
      <c r="N151" s="209"/>
      <c r="O151" s="210"/>
      <c r="P151" s="211"/>
      <c r="Q151" s="210"/>
      <c r="R151" s="211"/>
      <c r="S151" s="210"/>
      <c r="T151" s="211"/>
      <c r="U151" s="210"/>
      <c r="V151" s="227"/>
    </row>
    <row r="152" spans="1:22" ht="29.25" customHeight="1">
      <c r="A152" s="241"/>
      <c r="B152" s="402"/>
      <c r="C152" s="209"/>
      <c r="D152" s="210"/>
      <c r="E152" s="210"/>
      <c r="F152" s="265" t="s">
        <v>41</v>
      </c>
      <c r="G152" s="226">
        <f>H152+I152+J152+K152+L152+M152</f>
        <v>1028994.3999999999</v>
      </c>
      <c r="H152" s="206"/>
      <c r="I152" s="207"/>
      <c r="J152" s="208"/>
      <c r="K152" s="226">
        <v>498046</v>
      </c>
      <c r="L152" s="226">
        <v>265474.2</v>
      </c>
      <c r="M152" s="229">
        <v>265474.2</v>
      </c>
      <c r="N152" s="209"/>
      <c r="O152" s="210"/>
      <c r="P152" s="211"/>
      <c r="Q152" s="210"/>
      <c r="R152" s="211"/>
      <c r="S152" s="210"/>
      <c r="T152" s="211"/>
      <c r="U152" s="210"/>
      <c r="V152" s="227"/>
    </row>
    <row r="153" spans="1:22" ht="30.75" customHeight="1">
      <c r="A153" s="242"/>
      <c r="B153" s="403"/>
      <c r="C153" s="214"/>
      <c r="D153" s="215"/>
      <c r="E153" s="215"/>
      <c r="F153" s="273" t="s">
        <v>42</v>
      </c>
      <c r="G153" s="226"/>
      <c r="H153" s="206"/>
      <c r="I153" s="207"/>
      <c r="J153" s="208"/>
      <c r="K153" s="207"/>
      <c r="L153" s="206"/>
      <c r="M153" s="205"/>
      <c r="N153" s="209"/>
      <c r="O153" s="210"/>
      <c r="P153" s="211"/>
      <c r="Q153" s="210"/>
      <c r="R153" s="211"/>
      <c r="S153" s="210"/>
      <c r="T153" s="211"/>
      <c r="U153" s="210"/>
      <c r="V153" s="227"/>
    </row>
    <row r="154" spans="1:22" ht="11.25" customHeight="1">
      <c r="A154" s="395" t="s">
        <v>93</v>
      </c>
      <c r="B154" s="396"/>
      <c r="C154" s="203">
        <v>2021</v>
      </c>
      <c r="D154" s="201">
        <v>2026</v>
      </c>
      <c r="E154" s="203"/>
      <c r="F154" s="206"/>
      <c r="G154" s="207"/>
      <c r="H154" s="254"/>
      <c r="I154" s="255"/>
      <c r="J154" s="256"/>
      <c r="K154" s="255"/>
      <c r="L154" s="254"/>
      <c r="M154" s="253"/>
      <c r="N154" s="209"/>
      <c r="O154" s="210"/>
      <c r="P154" s="211"/>
      <c r="Q154" s="210"/>
      <c r="R154" s="211"/>
      <c r="S154" s="210"/>
      <c r="T154" s="211"/>
      <c r="U154" s="210"/>
      <c r="V154" s="227"/>
    </row>
    <row r="155" spans="1:22" ht="29.25" customHeight="1">
      <c r="A155" s="397"/>
      <c r="B155" s="398"/>
      <c r="C155" s="209"/>
      <c r="D155" s="210"/>
      <c r="E155" s="209"/>
      <c r="F155" s="272"/>
      <c r="G155" s="212"/>
      <c r="H155" s="210"/>
      <c r="I155" s="212"/>
      <c r="J155" s="213"/>
      <c r="K155" s="212"/>
      <c r="L155" s="210"/>
      <c r="M155" s="211"/>
      <c r="N155" s="209"/>
      <c r="O155" s="210"/>
      <c r="P155" s="211"/>
      <c r="Q155" s="210"/>
      <c r="R155" s="211"/>
      <c r="S155" s="210"/>
      <c r="T155" s="211"/>
      <c r="U155" s="210"/>
      <c r="V155" s="227"/>
    </row>
    <row r="156" spans="1:22" ht="1.5" customHeight="1">
      <c r="A156" s="399"/>
      <c r="B156" s="400"/>
      <c r="C156" s="214"/>
      <c r="D156" s="215"/>
      <c r="E156" s="214"/>
      <c r="F156" s="270"/>
      <c r="G156" s="217"/>
      <c r="H156" s="215"/>
      <c r="I156" s="217"/>
      <c r="J156" s="218"/>
      <c r="K156" s="217"/>
      <c r="L156" s="215"/>
      <c r="M156" s="216"/>
      <c r="N156" s="209"/>
      <c r="O156" s="210"/>
      <c r="P156" s="211"/>
      <c r="Q156" s="210"/>
      <c r="R156" s="211"/>
      <c r="S156" s="210"/>
      <c r="T156" s="211"/>
      <c r="U156" s="210"/>
      <c r="V156" s="227"/>
    </row>
    <row r="157" spans="1:22" ht="11.25" customHeight="1">
      <c r="A157" s="219" t="s">
        <v>17</v>
      </c>
      <c r="B157" s="370" t="s">
        <v>56</v>
      </c>
      <c r="C157" s="203">
        <v>2021</v>
      </c>
      <c r="D157" s="201">
        <v>2026</v>
      </c>
      <c r="E157" s="356" t="s">
        <v>125</v>
      </c>
      <c r="F157" s="234" t="s">
        <v>9</v>
      </c>
      <c r="G157" s="239">
        <f t="shared" si="47"/>
        <v>45171120.619999997</v>
      </c>
      <c r="H157" s="239">
        <f>H158+H159</f>
        <v>5722184.0200000005</v>
      </c>
      <c r="I157" s="239">
        <f t="shared" ref="I157" si="67">I158+I159</f>
        <v>9046388.8599999994</v>
      </c>
      <c r="J157" s="239">
        <f t="shared" ref="J157:M157" si="68">J158+J159</f>
        <v>10895694.370000001</v>
      </c>
      <c r="K157" s="239">
        <f t="shared" si="68"/>
        <v>11454728.710000001</v>
      </c>
      <c r="L157" s="239">
        <f t="shared" si="68"/>
        <v>4026062.33</v>
      </c>
      <c r="M157" s="239">
        <f t="shared" si="68"/>
        <v>4026062.33</v>
      </c>
      <c r="N157" s="223"/>
      <c r="O157" s="206"/>
      <c r="P157" s="205"/>
      <c r="Q157" s="206"/>
      <c r="R157" s="205"/>
      <c r="S157" s="206"/>
      <c r="T157" s="205"/>
      <c r="U157" s="206"/>
      <c r="V157" s="224"/>
    </row>
    <row r="158" spans="1:22" ht="30.75" customHeight="1">
      <c r="A158" s="225"/>
      <c r="B158" s="371"/>
      <c r="C158" s="209"/>
      <c r="D158" s="210"/>
      <c r="E158" s="357"/>
      <c r="F158" s="265" t="s">
        <v>41</v>
      </c>
      <c r="G158" s="218">
        <f t="shared" si="47"/>
        <v>26234410.630000003</v>
      </c>
      <c r="H158" s="226">
        <f>H161+H164+H167+H170+H173+H176</f>
        <v>2937154.0300000003</v>
      </c>
      <c r="I158" s="226">
        <f t="shared" ref="I158:M158" si="69">I161+I164+I167+I170+I173+I176</f>
        <v>3866388.86</v>
      </c>
      <c r="J158" s="226">
        <f t="shared" si="69"/>
        <v>5395694.3700000001</v>
      </c>
      <c r="K158" s="226">
        <f t="shared" si="69"/>
        <v>5983048.71</v>
      </c>
      <c r="L158" s="226">
        <f t="shared" si="69"/>
        <v>4026062.33</v>
      </c>
      <c r="M158" s="226">
        <f t="shared" si="69"/>
        <v>4026062.33</v>
      </c>
      <c r="N158" s="209"/>
      <c r="O158" s="210"/>
      <c r="P158" s="211"/>
      <c r="Q158" s="210"/>
      <c r="R158" s="211"/>
      <c r="S158" s="210"/>
      <c r="T158" s="211"/>
      <c r="U158" s="210"/>
      <c r="V158" s="227"/>
    </row>
    <row r="159" spans="1:22" ht="30.75" customHeight="1">
      <c r="A159" s="228"/>
      <c r="B159" s="372"/>
      <c r="C159" s="214"/>
      <c r="D159" s="215"/>
      <c r="E159" s="358"/>
      <c r="F159" s="265" t="s">
        <v>42</v>
      </c>
      <c r="G159" s="218">
        <f t="shared" si="47"/>
        <v>18936709.990000002</v>
      </c>
      <c r="H159" s="226">
        <f>H162+H165+H168+H171+H174+H177</f>
        <v>2785029.99</v>
      </c>
      <c r="I159" s="226">
        <f t="shared" ref="I159:M159" si="70">I162+I165+I168+I171+I174+I177</f>
        <v>5180000</v>
      </c>
      <c r="J159" s="226">
        <f t="shared" si="70"/>
        <v>5500000</v>
      </c>
      <c r="K159" s="226">
        <f t="shared" si="70"/>
        <v>5471680</v>
      </c>
      <c r="L159" s="226">
        <f t="shared" si="70"/>
        <v>0</v>
      </c>
      <c r="M159" s="226">
        <f t="shared" si="70"/>
        <v>0</v>
      </c>
      <c r="N159" s="214"/>
      <c r="O159" s="215"/>
      <c r="P159" s="216"/>
      <c r="Q159" s="215"/>
      <c r="R159" s="216"/>
      <c r="S159" s="215"/>
      <c r="T159" s="216"/>
      <c r="U159" s="215"/>
      <c r="V159" s="234"/>
    </row>
    <row r="160" spans="1:22" ht="11.25" customHeight="1">
      <c r="A160" s="192" t="s">
        <v>18</v>
      </c>
      <c r="B160" s="367" t="s">
        <v>167</v>
      </c>
      <c r="C160" s="203">
        <v>2021</v>
      </c>
      <c r="D160" s="201">
        <v>2026</v>
      </c>
      <c r="E160" s="221"/>
      <c r="F160" s="234" t="s">
        <v>9</v>
      </c>
      <c r="G160" s="218">
        <f t="shared" si="47"/>
        <v>22720607.439999998</v>
      </c>
      <c r="H160" s="226">
        <f>H161+H162</f>
        <v>2880316.68</v>
      </c>
      <c r="I160" s="226">
        <f t="shared" ref="I160:M160" si="71">I161+I162</f>
        <v>2926755.86</v>
      </c>
      <c r="J160" s="226">
        <f t="shared" si="71"/>
        <v>4136651.08</v>
      </c>
      <c r="K160" s="226">
        <f t="shared" si="71"/>
        <v>4783041.16</v>
      </c>
      <c r="L160" s="226">
        <f t="shared" si="71"/>
        <v>3996921.33</v>
      </c>
      <c r="M160" s="226">
        <f t="shared" si="71"/>
        <v>3996921.33</v>
      </c>
      <c r="N160" s="384" t="s">
        <v>32</v>
      </c>
      <c r="O160" s="223" t="s">
        <v>22</v>
      </c>
      <c r="P160" s="223">
        <v>100</v>
      </c>
      <c r="Q160" s="223">
        <v>100</v>
      </c>
      <c r="R160" s="223">
        <v>100</v>
      </c>
      <c r="S160" s="223">
        <v>100</v>
      </c>
      <c r="T160" s="223">
        <v>100</v>
      </c>
      <c r="U160" s="223">
        <v>100</v>
      </c>
      <c r="V160" s="206">
        <v>100</v>
      </c>
    </row>
    <row r="161" spans="1:22" ht="33" customHeight="1">
      <c r="A161" s="225"/>
      <c r="B161" s="368"/>
      <c r="C161" s="209"/>
      <c r="D161" s="210"/>
      <c r="E161" s="210"/>
      <c r="F161" s="265" t="s">
        <v>41</v>
      </c>
      <c r="G161" s="218">
        <f t="shared" si="47"/>
        <v>22720607.439999998</v>
      </c>
      <c r="H161" s="226">
        <v>2880316.68</v>
      </c>
      <c r="I161" s="226">
        <v>2926755.86</v>
      </c>
      <c r="J161" s="226">
        <v>4136651.08</v>
      </c>
      <c r="K161" s="226">
        <v>4783041.16</v>
      </c>
      <c r="L161" s="226">
        <v>3996921.33</v>
      </c>
      <c r="M161" s="226">
        <v>3996921.33</v>
      </c>
      <c r="N161" s="385"/>
      <c r="O161" s="209"/>
      <c r="P161" s="209"/>
      <c r="Q161" s="210"/>
      <c r="R161" s="211"/>
      <c r="S161" s="210"/>
      <c r="T161" s="211"/>
      <c r="U161" s="210"/>
      <c r="V161" s="210"/>
    </row>
    <row r="162" spans="1:22" ht="37.5" customHeight="1">
      <c r="A162" s="228"/>
      <c r="B162" s="369"/>
      <c r="C162" s="214"/>
      <c r="D162" s="215"/>
      <c r="E162" s="215"/>
      <c r="F162" s="266" t="s">
        <v>42</v>
      </c>
      <c r="G162" s="218">
        <f t="shared" si="47"/>
        <v>0</v>
      </c>
      <c r="H162" s="230"/>
      <c r="I162" s="226"/>
      <c r="J162" s="226"/>
      <c r="K162" s="226"/>
      <c r="L162" s="230"/>
      <c r="M162" s="230"/>
      <c r="N162" s="386"/>
      <c r="O162" s="214"/>
      <c r="P162" s="214"/>
      <c r="Q162" s="215"/>
      <c r="R162" s="216"/>
      <c r="S162" s="215"/>
      <c r="T162" s="216"/>
      <c r="U162" s="215"/>
      <c r="V162" s="215"/>
    </row>
    <row r="163" spans="1:22" ht="11.25" customHeight="1">
      <c r="A163" s="240" t="s">
        <v>123</v>
      </c>
      <c r="B163" s="367" t="s">
        <v>219</v>
      </c>
      <c r="C163" s="203">
        <v>2021</v>
      </c>
      <c r="D163" s="201">
        <v>2026</v>
      </c>
      <c r="E163" s="221"/>
      <c r="F163" s="234" t="s">
        <v>9</v>
      </c>
      <c r="G163" s="218">
        <f t="shared" ref="G163:G171" si="72">H163+I163+J163+K163+L163+M163</f>
        <v>2331663.2600000002</v>
      </c>
      <c r="H163" s="226">
        <f>H164+H165</f>
        <v>2331663.2600000002</v>
      </c>
      <c r="I163" s="226">
        <f t="shared" ref="I163:J163" si="73">I164+I165</f>
        <v>0</v>
      </c>
      <c r="J163" s="226">
        <f t="shared" si="73"/>
        <v>0</v>
      </c>
      <c r="K163" s="226"/>
      <c r="L163" s="230"/>
      <c r="M163" s="229">
        <f>M164+M165</f>
        <v>0</v>
      </c>
      <c r="N163" s="384" t="s">
        <v>172</v>
      </c>
      <c r="O163" s="209" t="s">
        <v>22</v>
      </c>
      <c r="P163" s="210"/>
      <c r="Q163" s="210">
        <v>0.5</v>
      </c>
      <c r="R163" s="211"/>
      <c r="S163" s="210"/>
      <c r="T163" s="211"/>
      <c r="U163" s="210"/>
      <c r="V163" s="227"/>
    </row>
    <row r="164" spans="1:22" ht="30.75" customHeight="1">
      <c r="A164" s="241"/>
      <c r="B164" s="368"/>
      <c r="C164" s="209"/>
      <c r="D164" s="210"/>
      <c r="E164" s="210"/>
      <c r="F164" s="265" t="s">
        <v>41</v>
      </c>
      <c r="G164" s="218">
        <f t="shared" si="72"/>
        <v>76667.56</v>
      </c>
      <c r="H164" s="230">
        <v>46633.27</v>
      </c>
      <c r="I164" s="226"/>
      <c r="J164" s="226"/>
      <c r="K164" s="226">
        <v>30034.29</v>
      </c>
      <c r="L164" s="230"/>
      <c r="M164" s="229"/>
      <c r="N164" s="385"/>
      <c r="O164" s="209"/>
      <c r="P164" s="210"/>
      <c r="Q164" s="210"/>
      <c r="R164" s="211"/>
      <c r="S164" s="210"/>
      <c r="T164" s="211"/>
      <c r="U164" s="210"/>
      <c r="V164" s="227"/>
    </row>
    <row r="165" spans="1:22" ht="91.5" customHeight="1">
      <c r="A165" s="242"/>
      <c r="B165" s="369"/>
      <c r="C165" s="214"/>
      <c r="D165" s="215"/>
      <c r="E165" s="215"/>
      <c r="F165" s="266" t="s">
        <v>42</v>
      </c>
      <c r="G165" s="218">
        <f t="shared" si="72"/>
        <v>3756709.99</v>
      </c>
      <c r="H165" s="226">
        <v>2285029.9900000002</v>
      </c>
      <c r="I165" s="226"/>
      <c r="J165" s="226"/>
      <c r="K165" s="226">
        <v>1471680</v>
      </c>
      <c r="L165" s="230"/>
      <c r="M165" s="231"/>
      <c r="N165" s="386"/>
      <c r="O165" s="214"/>
      <c r="P165" s="215"/>
      <c r="Q165" s="215"/>
      <c r="R165" s="216"/>
      <c r="S165" s="215"/>
      <c r="T165" s="216"/>
      <c r="U165" s="215"/>
      <c r="V165" s="234"/>
    </row>
    <row r="166" spans="1:22" s="205" customFormat="1" ht="11.25" customHeight="1">
      <c r="A166" s="240" t="s">
        <v>139</v>
      </c>
      <c r="B166" s="367" t="s">
        <v>220</v>
      </c>
      <c r="C166" s="203">
        <v>2021</v>
      </c>
      <c r="D166" s="201">
        <v>2026</v>
      </c>
      <c r="E166" s="201"/>
      <c r="F166" s="234" t="s">
        <v>9</v>
      </c>
      <c r="G166" s="226">
        <f t="shared" si="72"/>
        <v>18086523.390000001</v>
      </c>
      <c r="H166" s="226">
        <f>H167+H168</f>
        <v>510204.08</v>
      </c>
      <c r="I166" s="226">
        <f t="shared" ref="I166:L166" si="74">I167+I168</f>
        <v>6099224.8399999999</v>
      </c>
      <c r="J166" s="226">
        <f t="shared" si="74"/>
        <v>6248839.21</v>
      </c>
      <c r="K166" s="226">
        <f t="shared" si="74"/>
        <v>5169973.26</v>
      </c>
      <c r="L166" s="226">
        <f t="shared" si="74"/>
        <v>29141</v>
      </c>
      <c r="M166" s="226">
        <f>M167+M168</f>
        <v>29141</v>
      </c>
      <c r="N166" s="384" t="s">
        <v>304</v>
      </c>
      <c r="O166" s="209" t="s">
        <v>30</v>
      </c>
      <c r="P166" s="223">
        <v>1</v>
      </c>
      <c r="Q166" s="223">
        <v>1</v>
      </c>
      <c r="R166" s="223">
        <v>1</v>
      </c>
      <c r="S166" s="223">
        <v>1</v>
      </c>
      <c r="T166" s="223">
        <v>1</v>
      </c>
      <c r="U166" s="223">
        <v>1</v>
      </c>
      <c r="V166" s="223">
        <v>1</v>
      </c>
    </row>
    <row r="167" spans="1:22" s="211" customFormat="1" ht="30.75" customHeight="1">
      <c r="A167" s="241"/>
      <c r="B167" s="368"/>
      <c r="C167" s="209"/>
      <c r="D167" s="210"/>
      <c r="E167" s="210"/>
      <c r="F167" s="265" t="s">
        <v>41</v>
      </c>
      <c r="G167" s="218">
        <f t="shared" si="72"/>
        <v>3406523.3899999997</v>
      </c>
      <c r="H167" s="230">
        <v>10204.08</v>
      </c>
      <c r="I167" s="226">
        <v>919224.84</v>
      </c>
      <c r="J167" s="226">
        <v>1248839.21</v>
      </c>
      <c r="K167" s="226">
        <v>1169973.26</v>
      </c>
      <c r="L167" s="230">
        <v>29141</v>
      </c>
      <c r="M167" s="226">
        <v>29141</v>
      </c>
      <c r="N167" s="385"/>
      <c r="O167" s="209"/>
      <c r="P167" s="209"/>
      <c r="Q167" s="210"/>
      <c r="S167" s="210"/>
      <c r="U167" s="210"/>
      <c r="V167" s="227"/>
    </row>
    <row r="168" spans="1:22" s="216" customFormat="1" ht="29.25" customHeight="1">
      <c r="A168" s="242"/>
      <c r="B168" s="369"/>
      <c r="C168" s="214"/>
      <c r="D168" s="215"/>
      <c r="E168" s="215"/>
      <c r="F168" s="265" t="s">
        <v>42</v>
      </c>
      <c r="G168" s="218">
        <f t="shared" si="72"/>
        <v>14680000</v>
      </c>
      <c r="H168" s="226">
        <v>500000</v>
      </c>
      <c r="I168" s="226">
        <v>5180000</v>
      </c>
      <c r="J168" s="226">
        <v>5000000</v>
      </c>
      <c r="K168" s="226">
        <v>4000000</v>
      </c>
      <c r="L168" s="230"/>
      <c r="M168" s="226"/>
      <c r="N168" s="386"/>
      <c r="O168" s="209"/>
      <c r="P168" s="209"/>
      <c r="Q168" s="210"/>
      <c r="R168" s="211"/>
      <c r="S168" s="210"/>
      <c r="T168" s="211"/>
      <c r="U168" s="210"/>
      <c r="V168" s="227"/>
    </row>
    <row r="169" spans="1:22" ht="11.25" customHeight="1">
      <c r="A169" s="240" t="s">
        <v>140</v>
      </c>
      <c r="B169" s="367" t="s">
        <v>221</v>
      </c>
      <c r="C169" s="203">
        <v>2021</v>
      </c>
      <c r="D169" s="201">
        <v>2026</v>
      </c>
      <c r="E169" s="221"/>
      <c r="F169" s="234" t="s">
        <v>9</v>
      </c>
      <c r="G169" s="218">
        <f t="shared" si="72"/>
        <v>510204.08</v>
      </c>
      <c r="H169" s="226">
        <f>H170+H171</f>
        <v>0</v>
      </c>
      <c r="I169" s="226">
        <f t="shared" ref="I169:J169" si="75">I170+I171</f>
        <v>0</v>
      </c>
      <c r="J169" s="226">
        <f t="shared" si="75"/>
        <v>510204.08</v>
      </c>
      <c r="K169" s="226"/>
      <c r="L169" s="230"/>
      <c r="M169" s="229">
        <f>M170</f>
        <v>0</v>
      </c>
      <c r="N169" s="223"/>
      <c r="O169" s="206"/>
      <c r="P169" s="205"/>
      <c r="Q169" s="206"/>
      <c r="R169" s="205"/>
      <c r="S169" s="206"/>
      <c r="T169" s="205"/>
      <c r="U169" s="206"/>
      <c r="V169" s="224"/>
    </row>
    <row r="170" spans="1:22" ht="29.25" customHeight="1">
      <c r="A170" s="210"/>
      <c r="B170" s="368"/>
      <c r="C170" s="209"/>
      <c r="D170" s="210"/>
      <c r="E170" s="210"/>
      <c r="F170" s="265" t="s">
        <v>41</v>
      </c>
      <c r="G170" s="218">
        <f t="shared" si="72"/>
        <v>10204.08</v>
      </c>
      <c r="H170" s="226"/>
      <c r="I170" s="226"/>
      <c r="J170" s="226">
        <v>10204.08</v>
      </c>
      <c r="K170" s="226"/>
      <c r="L170" s="230"/>
      <c r="M170" s="229"/>
      <c r="N170" s="209"/>
      <c r="O170" s="210"/>
      <c r="P170" s="211"/>
      <c r="Q170" s="210"/>
      <c r="R170" s="211"/>
      <c r="S170" s="210"/>
      <c r="T170" s="211"/>
      <c r="U170" s="210"/>
      <c r="V170" s="227"/>
    </row>
    <row r="171" spans="1:22" ht="29.25" customHeight="1">
      <c r="A171" s="215"/>
      <c r="B171" s="369"/>
      <c r="C171" s="214"/>
      <c r="D171" s="215"/>
      <c r="E171" s="215"/>
      <c r="F171" s="265" t="s">
        <v>42</v>
      </c>
      <c r="G171" s="218">
        <f t="shared" si="72"/>
        <v>500000</v>
      </c>
      <c r="H171" s="230"/>
      <c r="I171" s="226"/>
      <c r="J171" s="226">
        <v>500000</v>
      </c>
      <c r="K171" s="226"/>
      <c r="L171" s="230"/>
      <c r="M171" s="231"/>
      <c r="N171" s="214"/>
      <c r="O171" s="215"/>
      <c r="P171" s="216"/>
      <c r="Q171" s="215"/>
      <c r="R171" s="216"/>
      <c r="S171" s="215"/>
      <c r="T171" s="216"/>
      <c r="U171" s="215"/>
      <c r="V171" s="234"/>
    </row>
    <row r="172" spans="1:22" ht="16.5" customHeight="1">
      <c r="A172" s="240" t="s">
        <v>170</v>
      </c>
      <c r="B172" s="367" t="s">
        <v>222</v>
      </c>
      <c r="C172" s="203">
        <v>2021</v>
      </c>
      <c r="D172" s="201">
        <v>2026</v>
      </c>
      <c r="E172" s="221"/>
      <c r="F172" s="234" t="s">
        <v>9</v>
      </c>
      <c r="G172" s="218">
        <f t="shared" si="47"/>
        <v>0</v>
      </c>
      <c r="H172" s="226">
        <f>H173+H174</f>
        <v>0</v>
      </c>
      <c r="I172" s="226">
        <f t="shared" ref="I172:M172" si="76">I173+I174</f>
        <v>0</v>
      </c>
      <c r="J172" s="226">
        <f t="shared" si="76"/>
        <v>0</v>
      </c>
      <c r="K172" s="226">
        <f t="shared" si="76"/>
        <v>0</v>
      </c>
      <c r="L172" s="226">
        <f t="shared" si="76"/>
        <v>0</v>
      </c>
      <c r="M172" s="229">
        <f t="shared" si="76"/>
        <v>0</v>
      </c>
      <c r="N172" s="223"/>
      <c r="O172" s="206"/>
      <c r="P172" s="205"/>
      <c r="Q172" s="206"/>
      <c r="R172" s="205"/>
      <c r="S172" s="206"/>
      <c r="T172" s="205"/>
      <c r="U172" s="206"/>
      <c r="V172" s="224"/>
    </row>
    <row r="173" spans="1:22" ht="27.75" customHeight="1">
      <c r="A173" s="210"/>
      <c r="B173" s="368"/>
      <c r="C173" s="209"/>
      <c r="D173" s="210"/>
      <c r="E173" s="210"/>
      <c r="F173" s="265" t="s">
        <v>41</v>
      </c>
      <c r="G173" s="218">
        <f t="shared" si="47"/>
        <v>0</v>
      </c>
      <c r="H173" s="226"/>
      <c r="I173" s="226"/>
      <c r="J173" s="226"/>
      <c r="K173" s="226"/>
      <c r="L173" s="226">
        <f>K173</f>
        <v>0</v>
      </c>
      <c r="M173" s="229">
        <f>L173</f>
        <v>0</v>
      </c>
      <c r="N173" s="209"/>
      <c r="O173" s="210"/>
      <c r="P173" s="211"/>
      <c r="Q173" s="210"/>
      <c r="R173" s="211"/>
      <c r="S173" s="210"/>
      <c r="T173" s="211"/>
      <c r="U173" s="210"/>
      <c r="V173" s="227"/>
    </row>
    <row r="174" spans="1:22" ht="29.25" customHeight="1">
      <c r="A174" s="210"/>
      <c r="B174" s="369"/>
      <c r="C174" s="209"/>
      <c r="D174" s="210"/>
      <c r="E174" s="210"/>
      <c r="F174" s="265" t="s">
        <v>42</v>
      </c>
      <c r="G174" s="226">
        <f t="shared" si="47"/>
        <v>0</v>
      </c>
      <c r="H174" s="206"/>
      <c r="I174" s="208"/>
      <c r="J174" s="208"/>
      <c r="K174" s="208"/>
      <c r="L174" s="206"/>
      <c r="M174" s="223"/>
      <c r="N174" s="209"/>
      <c r="O174" s="215"/>
      <c r="P174" s="211"/>
      <c r="Q174" s="210"/>
      <c r="R174" s="211"/>
      <c r="S174" s="210"/>
      <c r="T174" s="211"/>
      <c r="U174" s="210"/>
      <c r="V174" s="227"/>
    </row>
    <row r="175" spans="1:22" ht="11.25" customHeight="1">
      <c r="A175" s="240" t="s">
        <v>223</v>
      </c>
      <c r="B175" s="367" t="s">
        <v>224</v>
      </c>
      <c r="C175" s="203">
        <v>2021</v>
      </c>
      <c r="D175" s="201">
        <v>2026</v>
      </c>
      <c r="E175" s="221"/>
      <c r="F175" s="234" t="s">
        <v>9</v>
      </c>
      <c r="G175" s="218">
        <f t="shared" ref="G175:G177" si="77">H175+I175+J175+K175+L175+M175</f>
        <v>20408.16</v>
      </c>
      <c r="H175" s="226">
        <f>H176+H177</f>
        <v>0</v>
      </c>
      <c r="I175" s="226">
        <f t="shared" ref="I175:J175" si="78">I176+I177</f>
        <v>20408.16</v>
      </c>
      <c r="J175" s="226">
        <f t="shared" si="78"/>
        <v>0</v>
      </c>
      <c r="K175" s="226"/>
      <c r="L175" s="230"/>
      <c r="M175" s="229">
        <f>M176+M177</f>
        <v>0</v>
      </c>
      <c r="N175" s="384" t="s">
        <v>171</v>
      </c>
      <c r="O175" s="209" t="s">
        <v>22</v>
      </c>
      <c r="P175" s="223">
        <v>100</v>
      </c>
      <c r="Q175" s="206">
        <v>100</v>
      </c>
      <c r="R175" s="206">
        <v>100</v>
      </c>
      <c r="S175" s="206">
        <v>100</v>
      </c>
      <c r="T175" s="206">
        <v>100</v>
      </c>
      <c r="U175" s="206">
        <v>100</v>
      </c>
      <c r="V175" s="206">
        <v>100</v>
      </c>
    </row>
    <row r="176" spans="1:22" ht="29.25" customHeight="1">
      <c r="A176" s="241"/>
      <c r="B176" s="368"/>
      <c r="C176" s="209"/>
      <c r="D176" s="210"/>
      <c r="E176" s="210"/>
      <c r="F176" s="265" t="s">
        <v>41</v>
      </c>
      <c r="G176" s="218">
        <f t="shared" si="77"/>
        <v>20408.16</v>
      </c>
      <c r="H176" s="230"/>
      <c r="I176" s="226">
        <v>20408.16</v>
      </c>
      <c r="J176" s="226"/>
      <c r="K176" s="226"/>
      <c r="L176" s="230"/>
      <c r="M176" s="229"/>
      <c r="N176" s="385"/>
      <c r="O176" s="210"/>
      <c r="P176" s="211"/>
      <c r="Q176" s="210"/>
      <c r="R176" s="211"/>
      <c r="S176" s="210"/>
      <c r="T176" s="211"/>
      <c r="U176" s="210"/>
      <c r="V176" s="227"/>
    </row>
    <row r="177" spans="1:22" ht="270.75" customHeight="1">
      <c r="A177" s="242"/>
      <c r="B177" s="369"/>
      <c r="C177" s="214"/>
      <c r="D177" s="215"/>
      <c r="E177" s="215"/>
      <c r="F177" s="269" t="s">
        <v>42</v>
      </c>
      <c r="G177" s="218">
        <f t="shared" si="77"/>
        <v>0</v>
      </c>
      <c r="H177" s="226"/>
      <c r="I177" s="226"/>
      <c r="J177" s="226"/>
      <c r="K177" s="226"/>
      <c r="L177" s="230"/>
      <c r="M177" s="231"/>
      <c r="N177" s="386"/>
      <c r="O177" s="215"/>
      <c r="P177" s="216"/>
      <c r="Q177" s="215"/>
      <c r="R177" s="216"/>
      <c r="S177" s="215"/>
      <c r="T177" s="216"/>
      <c r="U177" s="215"/>
      <c r="V177" s="234"/>
    </row>
    <row r="178" spans="1:22" ht="11.25" customHeight="1">
      <c r="A178" s="395" t="s">
        <v>94</v>
      </c>
      <c r="B178" s="396"/>
      <c r="C178" s="220">
        <v>2021</v>
      </c>
      <c r="D178" s="221">
        <v>2026</v>
      </c>
      <c r="E178" s="271"/>
      <c r="F178" s="206"/>
      <c r="G178" s="257"/>
      <c r="H178" s="211"/>
      <c r="I178" s="213"/>
      <c r="J178" s="213"/>
      <c r="K178" s="212"/>
      <c r="L178" s="210"/>
      <c r="M178" s="211"/>
      <c r="N178" s="209"/>
      <c r="O178" s="210"/>
      <c r="P178" s="211"/>
      <c r="Q178" s="210"/>
      <c r="R178" s="211"/>
      <c r="S178" s="210"/>
      <c r="T178" s="211"/>
      <c r="U178" s="210"/>
      <c r="V178" s="227"/>
    </row>
    <row r="179" spans="1:22" ht="56.25" customHeight="1">
      <c r="A179" s="397"/>
      <c r="B179" s="398"/>
      <c r="C179" s="209"/>
      <c r="D179" s="210"/>
      <c r="E179" s="211"/>
      <c r="F179" s="272"/>
      <c r="G179" s="257"/>
      <c r="H179" s="211"/>
      <c r="I179" s="213"/>
      <c r="J179" s="213"/>
      <c r="K179" s="212"/>
      <c r="L179" s="210"/>
      <c r="M179" s="211"/>
      <c r="N179" s="209"/>
      <c r="O179" s="210"/>
      <c r="P179" s="211"/>
      <c r="Q179" s="210"/>
      <c r="R179" s="211"/>
      <c r="S179" s="210"/>
      <c r="T179" s="211"/>
      <c r="U179" s="210"/>
      <c r="V179" s="227"/>
    </row>
    <row r="180" spans="1:22" ht="3.75" customHeight="1">
      <c r="A180" s="399"/>
      <c r="B180" s="400"/>
      <c r="C180" s="214"/>
      <c r="D180" s="215"/>
      <c r="E180" s="216"/>
      <c r="F180" s="270"/>
      <c r="G180" s="258"/>
      <c r="H180" s="216"/>
      <c r="I180" s="218"/>
      <c r="J180" s="218"/>
      <c r="K180" s="217"/>
      <c r="L180" s="215"/>
      <c r="M180" s="216"/>
      <c r="N180" s="209"/>
      <c r="O180" s="210"/>
      <c r="P180" s="211"/>
      <c r="Q180" s="210"/>
      <c r="R180" s="211"/>
      <c r="S180" s="210"/>
      <c r="T180" s="211"/>
      <c r="U180" s="210"/>
      <c r="V180" s="227"/>
    </row>
    <row r="181" spans="1:22" ht="11.25" customHeight="1">
      <c r="A181" s="219" t="s">
        <v>23</v>
      </c>
      <c r="B181" s="370" t="s">
        <v>57</v>
      </c>
      <c r="C181" s="203">
        <v>2021</v>
      </c>
      <c r="D181" s="201">
        <v>2026</v>
      </c>
      <c r="E181" s="356" t="s">
        <v>125</v>
      </c>
      <c r="F181" s="234" t="s">
        <v>9</v>
      </c>
      <c r="G181" s="222">
        <f t="shared" ref="G181:G241" si="79">H181+I181+J181+K181+L181+M181</f>
        <v>132720694.84999999</v>
      </c>
      <c r="H181" s="222">
        <f>H182+H183</f>
        <v>24284872.25</v>
      </c>
      <c r="I181" s="222">
        <f t="shared" ref="I181" si="80">I182+I183</f>
        <v>27051236.68</v>
      </c>
      <c r="J181" s="222">
        <f t="shared" ref="J181:M181" si="81">J182+J183</f>
        <v>28804672.509999998</v>
      </c>
      <c r="K181" s="222">
        <f t="shared" si="81"/>
        <v>27903089.850000001</v>
      </c>
      <c r="L181" s="222">
        <f t="shared" si="81"/>
        <v>12338411.779999999</v>
      </c>
      <c r="M181" s="222">
        <f t="shared" si="81"/>
        <v>12338411.779999999</v>
      </c>
      <c r="N181" s="223"/>
      <c r="O181" s="206"/>
      <c r="P181" s="205"/>
      <c r="Q181" s="206"/>
      <c r="R181" s="205"/>
      <c r="S181" s="206"/>
      <c r="T181" s="205"/>
      <c r="U181" s="206"/>
      <c r="V181" s="224"/>
    </row>
    <row r="182" spans="1:22" ht="43.5" customHeight="1">
      <c r="A182" s="225"/>
      <c r="B182" s="371"/>
      <c r="C182" s="209"/>
      <c r="D182" s="210"/>
      <c r="E182" s="357"/>
      <c r="F182" s="265" t="s">
        <v>41</v>
      </c>
      <c r="G182" s="218">
        <f t="shared" si="79"/>
        <v>81653496.849999994</v>
      </c>
      <c r="H182" s="226">
        <f>H185+H188</f>
        <v>12273104.25</v>
      </c>
      <c r="I182" s="226">
        <f>I185+I188+I191</f>
        <v>14036224.68</v>
      </c>
      <c r="J182" s="226">
        <f>J185+J188+J191</f>
        <v>15784463.51</v>
      </c>
      <c r="K182" s="226">
        <f t="shared" ref="K182:M182" si="82">K185+K188+K191</f>
        <v>14882880.85</v>
      </c>
      <c r="L182" s="226">
        <f t="shared" si="82"/>
        <v>12338411.779999999</v>
      </c>
      <c r="M182" s="226">
        <f t="shared" si="82"/>
        <v>12338411.779999999</v>
      </c>
      <c r="N182" s="209"/>
      <c r="O182" s="210"/>
      <c r="P182" s="211"/>
      <c r="Q182" s="210"/>
      <c r="R182" s="211"/>
      <c r="S182" s="210"/>
      <c r="T182" s="211"/>
      <c r="U182" s="210"/>
      <c r="V182" s="227"/>
    </row>
    <row r="183" spans="1:22" ht="33.75" customHeight="1">
      <c r="A183" s="228"/>
      <c r="B183" s="372"/>
      <c r="C183" s="214"/>
      <c r="D183" s="215"/>
      <c r="E183" s="358"/>
      <c r="F183" s="265" t="s">
        <v>42</v>
      </c>
      <c r="G183" s="218">
        <f t="shared" si="79"/>
        <v>51067198</v>
      </c>
      <c r="H183" s="226">
        <f>H186+H189</f>
        <v>12011768</v>
      </c>
      <c r="I183" s="226">
        <f t="shared" ref="I183" si="83">I186+I189</f>
        <v>13015012</v>
      </c>
      <c r="J183" s="226">
        <f>J186+J189+J192</f>
        <v>13020209</v>
      </c>
      <c r="K183" s="226">
        <f t="shared" ref="K183:M183" si="84">K186+K189+K192</f>
        <v>13020209</v>
      </c>
      <c r="L183" s="226">
        <f t="shared" si="84"/>
        <v>0</v>
      </c>
      <c r="M183" s="226">
        <f t="shared" si="84"/>
        <v>0</v>
      </c>
      <c r="N183" s="214"/>
      <c r="O183" s="215"/>
      <c r="P183" s="216"/>
      <c r="Q183" s="215"/>
      <c r="R183" s="216"/>
      <c r="S183" s="215"/>
      <c r="T183" s="216"/>
      <c r="U183" s="215"/>
      <c r="V183" s="234"/>
    </row>
    <row r="184" spans="1:22" ht="11.25" customHeight="1">
      <c r="A184" s="192" t="s">
        <v>29</v>
      </c>
      <c r="B184" s="367" t="s">
        <v>168</v>
      </c>
      <c r="C184" s="203">
        <v>2021</v>
      </c>
      <c r="D184" s="201">
        <v>2026</v>
      </c>
      <c r="E184" s="221"/>
      <c r="F184" s="234" t="s">
        <v>9</v>
      </c>
      <c r="G184" s="218">
        <f t="shared" si="79"/>
        <v>27449421.740000002</v>
      </c>
      <c r="H184" s="226">
        <f>H185+H186</f>
        <v>7378795.25</v>
      </c>
      <c r="I184" s="226">
        <f t="shared" ref="I184:M184" si="85">I185+I186</f>
        <v>3886520.06</v>
      </c>
      <c r="J184" s="226">
        <f t="shared" si="85"/>
        <v>4132360.53</v>
      </c>
      <c r="K184" s="226">
        <f t="shared" si="85"/>
        <v>3983518.34</v>
      </c>
      <c r="L184" s="226">
        <f t="shared" si="85"/>
        <v>4034113.78</v>
      </c>
      <c r="M184" s="226">
        <f t="shared" si="85"/>
        <v>4034113.78</v>
      </c>
      <c r="N184" s="384" t="s">
        <v>69</v>
      </c>
      <c r="O184" s="209" t="s">
        <v>22</v>
      </c>
      <c r="P184" s="209">
        <v>100</v>
      </c>
      <c r="Q184" s="209">
        <v>100</v>
      </c>
      <c r="R184" s="209">
        <v>100</v>
      </c>
      <c r="S184" s="209">
        <v>100</v>
      </c>
      <c r="T184" s="209">
        <v>100</v>
      </c>
      <c r="U184" s="209">
        <v>100</v>
      </c>
      <c r="V184" s="210">
        <v>100</v>
      </c>
    </row>
    <row r="185" spans="1:22" ht="30" customHeight="1">
      <c r="A185" s="225"/>
      <c r="B185" s="368"/>
      <c r="C185" s="209"/>
      <c r="D185" s="210"/>
      <c r="E185" s="210"/>
      <c r="F185" s="265" t="s">
        <v>41</v>
      </c>
      <c r="G185" s="218">
        <f t="shared" si="79"/>
        <v>27449421.740000002</v>
      </c>
      <c r="H185" s="226">
        <v>7378795.25</v>
      </c>
      <c r="I185" s="226">
        <v>3886520.06</v>
      </c>
      <c r="J185" s="226">
        <v>4132360.53</v>
      </c>
      <c r="K185" s="226">
        <v>3983518.34</v>
      </c>
      <c r="L185" s="226">
        <v>4034113.78</v>
      </c>
      <c r="M185" s="226">
        <v>4034113.78</v>
      </c>
      <c r="N185" s="385"/>
      <c r="O185" s="209"/>
      <c r="P185" s="209"/>
      <c r="Q185" s="210"/>
      <c r="R185" s="211"/>
      <c r="S185" s="210"/>
      <c r="T185" s="211"/>
      <c r="U185" s="210"/>
      <c r="V185" s="210"/>
    </row>
    <row r="186" spans="1:22" ht="63" customHeight="1">
      <c r="A186" s="228"/>
      <c r="B186" s="369"/>
      <c r="C186" s="214"/>
      <c r="D186" s="215"/>
      <c r="E186" s="215"/>
      <c r="F186" s="266" t="s">
        <v>42</v>
      </c>
      <c r="G186" s="218">
        <f t="shared" si="79"/>
        <v>0</v>
      </c>
      <c r="H186" s="230"/>
      <c r="I186" s="226"/>
      <c r="J186" s="226"/>
      <c r="K186" s="226"/>
      <c r="L186" s="230"/>
      <c r="M186" s="230"/>
      <c r="N186" s="386"/>
      <c r="O186" s="209"/>
      <c r="P186" s="209"/>
      <c r="Q186" s="210"/>
      <c r="R186" s="211"/>
      <c r="S186" s="210"/>
      <c r="T186" s="211"/>
      <c r="U186" s="210"/>
      <c r="V186" s="210"/>
    </row>
    <row r="187" spans="1:22" ht="11.25" customHeight="1">
      <c r="A187" s="192" t="s">
        <v>134</v>
      </c>
      <c r="B187" s="367" t="s">
        <v>58</v>
      </c>
      <c r="C187" s="203">
        <v>2021</v>
      </c>
      <c r="D187" s="201">
        <v>2026</v>
      </c>
      <c r="E187" s="221"/>
      <c r="F187" s="234" t="s">
        <v>9</v>
      </c>
      <c r="G187" s="218">
        <f t="shared" si="79"/>
        <v>105262273.10999998</v>
      </c>
      <c r="H187" s="226">
        <f>H188+H189</f>
        <v>16906077</v>
      </c>
      <c r="I187" s="226">
        <f t="shared" ref="I187:M187" si="86">I188+I189</f>
        <v>23164716.619999997</v>
      </c>
      <c r="J187" s="226">
        <f t="shared" si="86"/>
        <v>24672311.98</v>
      </c>
      <c r="K187" s="226">
        <f t="shared" si="86"/>
        <v>23916571.509999998</v>
      </c>
      <c r="L187" s="226">
        <f t="shared" si="86"/>
        <v>8301298</v>
      </c>
      <c r="M187" s="229">
        <f t="shared" si="86"/>
        <v>8301298</v>
      </c>
      <c r="N187" s="206"/>
      <c r="O187" s="205"/>
      <c r="P187" s="206"/>
      <c r="Q187" s="205"/>
      <c r="R187" s="206"/>
      <c r="S187" s="205"/>
      <c r="T187" s="206"/>
      <c r="U187" s="205"/>
      <c r="V187" s="206"/>
    </row>
    <row r="188" spans="1:22" ht="27.75" customHeight="1">
      <c r="A188" s="225"/>
      <c r="B188" s="368"/>
      <c r="C188" s="209"/>
      <c r="D188" s="210"/>
      <c r="E188" s="210"/>
      <c r="F188" s="265" t="s">
        <v>41</v>
      </c>
      <c r="G188" s="218">
        <f t="shared" si="79"/>
        <v>54195075.109999999</v>
      </c>
      <c r="H188" s="226">
        <v>4894309</v>
      </c>
      <c r="I188" s="226">
        <v>10149704.619999999</v>
      </c>
      <c r="J188" s="226">
        <v>11652102.98</v>
      </c>
      <c r="K188" s="226">
        <v>10896362.51</v>
      </c>
      <c r="L188" s="226">
        <v>8301298</v>
      </c>
      <c r="M188" s="229">
        <v>8301298</v>
      </c>
      <c r="N188" s="210"/>
      <c r="O188" s="211"/>
      <c r="P188" s="210"/>
      <c r="Q188" s="211"/>
      <c r="R188" s="210"/>
      <c r="S188" s="211"/>
      <c r="T188" s="210"/>
      <c r="U188" s="211"/>
      <c r="V188" s="210"/>
    </row>
    <row r="189" spans="1:22" ht="53.25" customHeight="1">
      <c r="A189" s="228"/>
      <c r="B189" s="369"/>
      <c r="C189" s="214"/>
      <c r="D189" s="215"/>
      <c r="E189" s="215"/>
      <c r="F189" s="266" t="s">
        <v>42</v>
      </c>
      <c r="G189" s="218">
        <f t="shared" si="79"/>
        <v>51067198</v>
      </c>
      <c r="H189" s="226">
        <v>12011768</v>
      </c>
      <c r="I189" s="226">
        <v>13015012</v>
      </c>
      <c r="J189" s="226">
        <v>13020209</v>
      </c>
      <c r="K189" s="226">
        <v>13020209</v>
      </c>
      <c r="L189" s="226"/>
      <c r="M189" s="231"/>
      <c r="N189" s="215"/>
      <c r="O189" s="216"/>
      <c r="P189" s="215"/>
      <c r="Q189" s="216"/>
      <c r="R189" s="215"/>
      <c r="S189" s="216"/>
      <c r="T189" s="215"/>
      <c r="U189" s="216"/>
      <c r="V189" s="215"/>
    </row>
    <row r="190" spans="1:22" ht="14.25" customHeight="1">
      <c r="A190" s="192" t="s">
        <v>225</v>
      </c>
      <c r="B190" s="367" t="s">
        <v>216</v>
      </c>
      <c r="C190" s="203">
        <v>2021</v>
      </c>
      <c r="D190" s="201">
        <v>2026</v>
      </c>
      <c r="E190" s="221"/>
      <c r="F190" s="234" t="s">
        <v>9</v>
      </c>
      <c r="G190" s="218">
        <f t="shared" ref="G190" si="87">H190+I190+J190+K190+L190+M190</f>
        <v>9000</v>
      </c>
      <c r="H190" s="226">
        <f>H191+H192</f>
        <v>0</v>
      </c>
      <c r="I190" s="226">
        <f t="shared" ref="I190:M190" si="88">I191+I192</f>
        <v>0</v>
      </c>
      <c r="J190" s="226">
        <f t="shared" si="88"/>
        <v>0</v>
      </c>
      <c r="K190" s="226">
        <f t="shared" si="88"/>
        <v>3000</v>
      </c>
      <c r="L190" s="226">
        <f t="shared" si="88"/>
        <v>3000</v>
      </c>
      <c r="M190" s="229">
        <f t="shared" si="88"/>
        <v>3000</v>
      </c>
      <c r="N190" s="206"/>
      <c r="O190" s="205"/>
      <c r="P190" s="206"/>
      <c r="Q190" s="205"/>
      <c r="R190" s="206"/>
      <c r="S190" s="205"/>
      <c r="T190" s="206"/>
      <c r="U190" s="205"/>
      <c r="V190" s="206"/>
    </row>
    <row r="191" spans="1:22" ht="30" customHeight="1">
      <c r="A191" s="225"/>
      <c r="B191" s="368"/>
      <c r="C191" s="209"/>
      <c r="D191" s="210"/>
      <c r="E191" s="210"/>
      <c r="F191" s="265" t="s">
        <v>41</v>
      </c>
      <c r="G191" s="218"/>
      <c r="H191" s="226"/>
      <c r="I191" s="226"/>
      <c r="J191" s="226"/>
      <c r="K191" s="226">
        <v>3000</v>
      </c>
      <c r="L191" s="226">
        <v>3000</v>
      </c>
      <c r="M191" s="229">
        <v>3000</v>
      </c>
      <c r="N191" s="210"/>
      <c r="O191" s="211"/>
      <c r="P191" s="210"/>
      <c r="Q191" s="211"/>
      <c r="R191" s="210"/>
      <c r="S191" s="211"/>
      <c r="T191" s="210"/>
      <c r="U191" s="211"/>
      <c r="V191" s="210"/>
    </row>
    <row r="192" spans="1:22" ht="28.5" customHeight="1">
      <c r="A192" s="228"/>
      <c r="B192" s="369"/>
      <c r="C192" s="214"/>
      <c r="D192" s="215"/>
      <c r="E192" s="215"/>
      <c r="F192" s="265" t="s">
        <v>42</v>
      </c>
      <c r="G192" s="218"/>
      <c r="H192" s="226"/>
      <c r="I192" s="226"/>
      <c r="J192" s="226"/>
      <c r="K192" s="226"/>
      <c r="L192" s="230"/>
      <c r="M192" s="231"/>
      <c r="N192" s="215"/>
      <c r="O192" s="216"/>
      <c r="P192" s="215"/>
      <c r="Q192" s="216"/>
      <c r="R192" s="215"/>
      <c r="S192" s="216"/>
      <c r="T192" s="215"/>
      <c r="U192" s="216"/>
      <c r="V192" s="215"/>
    </row>
    <row r="193" spans="1:22" ht="11.25" customHeight="1">
      <c r="A193" s="395" t="s">
        <v>95</v>
      </c>
      <c r="B193" s="396"/>
      <c r="C193" s="203">
        <v>2021</v>
      </c>
      <c r="D193" s="201">
        <v>2026</v>
      </c>
      <c r="E193" s="204"/>
      <c r="F193" s="204"/>
      <c r="G193" s="207"/>
      <c r="H193" s="206"/>
      <c r="I193" s="207"/>
      <c r="J193" s="208"/>
      <c r="K193" s="207"/>
      <c r="L193" s="206"/>
      <c r="M193" s="205"/>
      <c r="N193" s="209"/>
      <c r="O193" s="210"/>
      <c r="P193" s="211"/>
      <c r="Q193" s="210"/>
      <c r="R193" s="211"/>
      <c r="S193" s="210"/>
      <c r="T193" s="211"/>
      <c r="U193" s="210"/>
      <c r="V193" s="227"/>
    </row>
    <row r="194" spans="1:22" ht="56.25" customHeight="1">
      <c r="A194" s="397"/>
      <c r="B194" s="398"/>
      <c r="C194" s="209"/>
      <c r="D194" s="210"/>
      <c r="E194" s="211"/>
      <c r="F194" s="211"/>
      <c r="G194" s="212"/>
      <c r="H194" s="210"/>
      <c r="I194" s="212"/>
      <c r="J194" s="213"/>
      <c r="K194" s="212"/>
      <c r="L194" s="210"/>
      <c r="M194" s="211"/>
      <c r="N194" s="209"/>
      <c r="O194" s="210"/>
      <c r="P194" s="211"/>
      <c r="Q194" s="210"/>
      <c r="R194" s="211"/>
      <c r="S194" s="210"/>
      <c r="T194" s="211"/>
      <c r="U194" s="210"/>
      <c r="V194" s="227"/>
    </row>
    <row r="195" spans="1:22" ht="24.75" customHeight="1">
      <c r="A195" s="399"/>
      <c r="B195" s="400"/>
      <c r="C195" s="214"/>
      <c r="D195" s="215"/>
      <c r="E195" s="216"/>
      <c r="F195" s="216"/>
      <c r="G195" s="217"/>
      <c r="H195" s="215"/>
      <c r="I195" s="217"/>
      <c r="J195" s="218"/>
      <c r="K195" s="217"/>
      <c r="L195" s="215"/>
      <c r="M195" s="216"/>
      <c r="N195" s="209"/>
      <c r="O195" s="210"/>
      <c r="P195" s="211"/>
      <c r="Q195" s="210"/>
      <c r="R195" s="211"/>
      <c r="S195" s="210"/>
      <c r="T195" s="211"/>
      <c r="U195" s="210"/>
      <c r="V195" s="227"/>
    </row>
    <row r="196" spans="1:22" ht="11.25" customHeight="1">
      <c r="A196" s="219" t="s">
        <v>24</v>
      </c>
      <c r="B196" s="370" t="s">
        <v>127</v>
      </c>
      <c r="C196" s="203">
        <v>2021</v>
      </c>
      <c r="D196" s="201">
        <v>2026</v>
      </c>
      <c r="E196" s="356" t="s">
        <v>125</v>
      </c>
      <c r="F196" s="234" t="s">
        <v>9</v>
      </c>
      <c r="G196" s="222">
        <f t="shared" si="79"/>
        <v>24447251.91</v>
      </c>
      <c r="H196" s="222">
        <f>H197+H198</f>
        <v>3141698.6</v>
      </c>
      <c r="I196" s="222">
        <f t="shared" ref="I196" si="89">I197+I198</f>
        <v>3592127.91</v>
      </c>
      <c r="J196" s="222">
        <f t="shared" ref="J196:M196" si="90">J197+J198</f>
        <v>4017312.92</v>
      </c>
      <c r="K196" s="222">
        <f t="shared" si="90"/>
        <v>4932208.4800000004</v>
      </c>
      <c r="L196" s="222">
        <f t="shared" si="90"/>
        <v>4381952</v>
      </c>
      <c r="M196" s="222">
        <f t="shared" si="90"/>
        <v>4381952</v>
      </c>
      <c r="N196" s="223"/>
      <c r="O196" s="206"/>
      <c r="P196" s="205"/>
      <c r="Q196" s="206"/>
      <c r="R196" s="205"/>
      <c r="S196" s="206"/>
      <c r="T196" s="205"/>
      <c r="U196" s="206"/>
      <c r="V196" s="224"/>
    </row>
    <row r="197" spans="1:22" ht="30.75" customHeight="1">
      <c r="A197" s="225"/>
      <c r="B197" s="371"/>
      <c r="C197" s="209"/>
      <c r="D197" s="210"/>
      <c r="E197" s="357"/>
      <c r="F197" s="265" t="s">
        <v>41</v>
      </c>
      <c r="G197" s="218">
        <f t="shared" si="79"/>
        <v>24339805.030000001</v>
      </c>
      <c r="H197" s="226">
        <f>H200</f>
        <v>3034251.72</v>
      </c>
      <c r="I197" s="226">
        <f t="shared" ref="I197:I198" si="91">I200</f>
        <v>3592127.91</v>
      </c>
      <c r="J197" s="226">
        <v>4017312.92</v>
      </c>
      <c r="K197" s="226">
        <f t="shared" ref="K197:M197" si="92">K200+K203</f>
        <v>4932208.4800000004</v>
      </c>
      <c r="L197" s="226">
        <f t="shared" si="92"/>
        <v>4381952</v>
      </c>
      <c r="M197" s="226">
        <f t="shared" si="92"/>
        <v>4381952</v>
      </c>
      <c r="N197" s="209"/>
      <c r="O197" s="210"/>
      <c r="P197" s="211"/>
      <c r="Q197" s="210"/>
      <c r="R197" s="211"/>
      <c r="S197" s="210"/>
      <c r="T197" s="211"/>
      <c r="U197" s="210"/>
      <c r="V197" s="227"/>
    </row>
    <row r="198" spans="1:22" ht="28.5" customHeight="1">
      <c r="A198" s="228"/>
      <c r="B198" s="372"/>
      <c r="C198" s="214"/>
      <c r="D198" s="215"/>
      <c r="E198" s="358"/>
      <c r="F198" s="265" t="s">
        <v>42</v>
      </c>
      <c r="G198" s="218">
        <f t="shared" si="79"/>
        <v>107446.88</v>
      </c>
      <c r="H198" s="226">
        <f>H201+H204</f>
        <v>107446.88</v>
      </c>
      <c r="I198" s="226">
        <f t="shared" si="91"/>
        <v>0</v>
      </c>
      <c r="J198" s="226">
        <f>J201+J204</f>
        <v>0</v>
      </c>
      <c r="K198" s="226">
        <f t="shared" ref="K198:M198" si="93">K201+K204</f>
        <v>0</v>
      </c>
      <c r="L198" s="226">
        <f t="shared" si="93"/>
        <v>0</v>
      </c>
      <c r="M198" s="226">
        <f t="shared" si="93"/>
        <v>0</v>
      </c>
      <c r="N198" s="214"/>
      <c r="O198" s="215"/>
      <c r="P198" s="216"/>
      <c r="Q198" s="215"/>
      <c r="R198" s="216"/>
      <c r="S198" s="215"/>
      <c r="T198" s="216"/>
      <c r="U198" s="215"/>
      <c r="V198" s="234"/>
    </row>
    <row r="199" spans="1:22" ht="11.25" customHeight="1">
      <c r="A199" s="192" t="s">
        <v>25</v>
      </c>
      <c r="B199" s="367" t="s">
        <v>59</v>
      </c>
      <c r="C199" s="203">
        <v>2021</v>
      </c>
      <c r="D199" s="201">
        <v>2026</v>
      </c>
      <c r="E199" s="221"/>
      <c r="F199" s="234" t="s">
        <v>9</v>
      </c>
      <c r="G199" s="218">
        <f t="shared" si="79"/>
        <v>24344305.030000001</v>
      </c>
      <c r="H199" s="226">
        <f>H200+H201</f>
        <v>3034251.72</v>
      </c>
      <c r="I199" s="226">
        <f t="shared" ref="I199:M199" si="94">I200+I201</f>
        <v>3592127.91</v>
      </c>
      <c r="J199" s="226">
        <f t="shared" si="94"/>
        <v>4021812.92</v>
      </c>
      <c r="K199" s="226">
        <f t="shared" si="94"/>
        <v>4932208.4800000004</v>
      </c>
      <c r="L199" s="226">
        <f t="shared" si="94"/>
        <v>4381952</v>
      </c>
      <c r="M199" s="226">
        <f t="shared" si="94"/>
        <v>4381952</v>
      </c>
      <c r="N199" s="384" t="s">
        <v>33</v>
      </c>
      <c r="O199" s="223" t="s">
        <v>30</v>
      </c>
      <c r="P199" s="223">
        <v>5</v>
      </c>
      <c r="Q199" s="206">
        <v>5</v>
      </c>
      <c r="R199" s="205">
        <v>5</v>
      </c>
      <c r="S199" s="206">
        <v>4</v>
      </c>
      <c r="T199" s="205">
        <v>6</v>
      </c>
      <c r="U199" s="206">
        <v>3</v>
      </c>
      <c r="V199" s="224">
        <v>5</v>
      </c>
    </row>
    <row r="200" spans="1:22" ht="30" customHeight="1">
      <c r="A200" s="225"/>
      <c r="B200" s="368"/>
      <c r="C200" s="209"/>
      <c r="D200" s="210"/>
      <c r="E200" s="210"/>
      <c r="F200" s="265" t="s">
        <v>41</v>
      </c>
      <c r="G200" s="218">
        <f t="shared" si="79"/>
        <v>24344305.030000001</v>
      </c>
      <c r="H200" s="226">
        <v>3034251.72</v>
      </c>
      <c r="I200" s="226">
        <v>3592127.91</v>
      </c>
      <c r="J200" s="226">
        <v>4021812.92</v>
      </c>
      <c r="K200" s="226">
        <v>4932208.4800000004</v>
      </c>
      <c r="L200" s="226">
        <v>4381952</v>
      </c>
      <c r="M200" s="226">
        <v>4381952</v>
      </c>
      <c r="N200" s="385"/>
      <c r="O200" s="210"/>
      <c r="P200" s="209"/>
      <c r="Q200" s="210"/>
      <c r="R200" s="211"/>
      <c r="S200" s="210"/>
      <c r="T200" s="211"/>
      <c r="U200" s="210"/>
      <c r="V200" s="227"/>
    </row>
    <row r="201" spans="1:22" ht="29.25" customHeight="1">
      <c r="A201" s="228"/>
      <c r="B201" s="369"/>
      <c r="C201" s="214"/>
      <c r="D201" s="215"/>
      <c r="E201" s="215"/>
      <c r="F201" s="265" t="s">
        <v>42</v>
      </c>
      <c r="G201" s="226">
        <f t="shared" si="79"/>
        <v>0</v>
      </c>
      <c r="H201" s="208"/>
      <c r="I201" s="208"/>
      <c r="J201" s="208"/>
      <c r="K201" s="208"/>
      <c r="L201" s="206"/>
      <c r="M201" s="206"/>
      <c r="N201" s="386"/>
      <c r="O201" s="215"/>
      <c r="P201" s="214"/>
      <c r="Q201" s="215"/>
      <c r="R201" s="216"/>
      <c r="S201" s="215"/>
      <c r="T201" s="216"/>
      <c r="U201" s="215"/>
      <c r="V201" s="234"/>
    </row>
    <row r="202" spans="1:22" ht="11.25" customHeight="1">
      <c r="A202" s="246" t="s">
        <v>159</v>
      </c>
      <c r="B202" s="367" t="s">
        <v>160</v>
      </c>
      <c r="C202" s="203">
        <v>2021</v>
      </c>
      <c r="D202" s="201">
        <v>2026</v>
      </c>
      <c r="E202" s="221"/>
      <c r="F202" s="234" t="s">
        <v>9</v>
      </c>
      <c r="G202" s="218">
        <f t="shared" ref="G202:G204" si="95">H202+I202+J202+K202+L202+M202</f>
        <v>107446.88</v>
      </c>
      <c r="H202" s="226">
        <f>H203+H204</f>
        <v>107446.88</v>
      </c>
      <c r="I202" s="226">
        <f t="shared" ref="I202:M202" si="96">I203+I204</f>
        <v>0</v>
      </c>
      <c r="J202" s="226">
        <f t="shared" si="96"/>
        <v>0</v>
      </c>
      <c r="K202" s="226">
        <f t="shared" si="96"/>
        <v>0</v>
      </c>
      <c r="L202" s="226">
        <f t="shared" si="96"/>
        <v>0</v>
      </c>
      <c r="M202" s="226">
        <f t="shared" si="96"/>
        <v>0</v>
      </c>
      <c r="N202" s="251"/>
      <c r="O202" s="210"/>
      <c r="P202" s="211"/>
      <c r="Q202" s="210"/>
      <c r="R202" s="211"/>
      <c r="S202" s="210"/>
      <c r="T202" s="211"/>
      <c r="U202" s="210"/>
      <c r="V202" s="227"/>
    </row>
    <row r="203" spans="1:22" ht="30" customHeight="1">
      <c r="A203" s="225"/>
      <c r="B203" s="368"/>
      <c r="C203" s="209"/>
      <c r="D203" s="210"/>
      <c r="E203" s="210"/>
      <c r="F203" s="265" t="s">
        <v>41</v>
      </c>
      <c r="G203" s="218">
        <f t="shared" si="95"/>
        <v>0</v>
      </c>
      <c r="H203" s="226"/>
      <c r="I203" s="226">
        <v>0</v>
      </c>
      <c r="J203" s="226">
        <v>0</v>
      </c>
      <c r="K203" s="226">
        <v>0</v>
      </c>
      <c r="L203" s="226">
        <f>K203</f>
        <v>0</v>
      </c>
      <c r="M203" s="226">
        <f>L203</f>
        <v>0</v>
      </c>
      <c r="N203" s="251"/>
      <c r="O203" s="210"/>
      <c r="P203" s="211"/>
      <c r="Q203" s="210"/>
      <c r="R203" s="211"/>
      <c r="S203" s="210"/>
      <c r="T203" s="211"/>
      <c r="U203" s="210"/>
      <c r="V203" s="227"/>
    </row>
    <row r="204" spans="1:22" ht="135" customHeight="1">
      <c r="A204" s="228"/>
      <c r="B204" s="369"/>
      <c r="C204" s="214"/>
      <c r="D204" s="215"/>
      <c r="E204" s="210"/>
      <c r="F204" s="266" t="s">
        <v>42</v>
      </c>
      <c r="G204" s="213">
        <f t="shared" si="95"/>
        <v>107446.88</v>
      </c>
      <c r="H204" s="208">
        <v>107446.88</v>
      </c>
      <c r="I204" s="208"/>
      <c r="J204" s="208"/>
      <c r="K204" s="208"/>
      <c r="L204" s="206"/>
      <c r="M204" s="206"/>
      <c r="N204" s="251"/>
      <c r="O204" s="210"/>
      <c r="P204" s="211"/>
      <c r="Q204" s="210"/>
      <c r="R204" s="211"/>
      <c r="S204" s="210"/>
      <c r="T204" s="211"/>
      <c r="U204" s="210"/>
      <c r="V204" s="227"/>
    </row>
    <row r="205" spans="1:22" ht="11.25" customHeight="1">
      <c r="A205" s="404" t="s">
        <v>96</v>
      </c>
      <c r="B205" s="405"/>
      <c r="C205" s="203">
        <v>2021</v>
      </c>
      <c r="D205" s="201">
        <v>2026</v>
      </c>
      <c r="E205" s="201"/>
      <c r="F205" s="201"/>
      <c r="G205" s="207"/>
      <c r="H205" s="206"/>
      <c r="I205" s="207"/>
      <c r="J205" s="208"/>
      <c r="K205" s="207"/>
      <c r="L205" s="206"/>
      <c r="M205" s="205"/>
      <c r="N205" s="223"/>
      <c r="O205" s="206"/>
      <c r="P205" s="205"/>
      <c r="Q205" s="206"/>
      <c r="R205" s="205"/>
      <c r="S205" s="206"/>
      <c r="T205" s="205"/>
      <c r="U205" s="206"/>
      <c r="V205" s="224"/>
    </row>
    <row r="206" spans="1:22">
      <c r="A206" s="406"/>
      <c r="B206" s="407"/>
      <c r="C206" s="209"/>
      <c r="D206" s="210"/>
      <c r="E206" s="210"/>
      <c r="F206" s="210"/>
      <c r="G206" s="212"/>
      <c r="H206" s="210"/>
      <c r="I206" s="212"/>
      <c r="J206" s="213"/>
      <c r="K206" s="212"/>
      <c r="L206" s="210"/>
      <c r="M206" s="211"/>
      <c r="N206" s="209"/>
      <c r="O206" s="210"/>
      <c r="P206" s="211"/>
      <c r="Q206" s="210"/>
      <c r="R206" s="211"/>
      <c r="S206" s="210"/>
      <c r="T206" s="211"/>
      <c r="U206" s="210"/>
      <c r="V206" s="227"/>
    </row>
    <row r="207" spans="1:22" ht="206.25" customHeight="1">
      <c r="A207" s="408"/>
      <c r="B207" s="409"/>
      <c r="C207" s="214"/>
      <c r="D207" s="215"/>
      <c r="E207" s="215"/>
      <c r="F207" s="215"/>
      <c r="G207" s="217"/>
      <c r="H207" s="215"/>
      <c r="I207" s="217"/>
      <c r="J207" s="218"/>
      <c r="K207" s="217"/>
      <c r="L207" s="215"/>
      <c r="M207" s="216"/>
      <c r="N207" s="209"/>
      <c r="O207" s="210"/>
      <c r="P207" s="211"/>
      <c r="Q207" s="210"/>
      <c r="R207" s="211"/>
      <c r="S207" s="210"/>
      <c r="T207" s="211"/>
      <c r="U207" s="210"/>
      <c r="V207" s="227"/>
    </row>
    <row r="208" spans="1:22" ht="11.25" customHeight="1">
      <c r="A208" s="254">
        <v>8</v>
      </c>
      <c r="B208" s="370" t="s">
        <v>60</v>
      </c>
      <c r="C208" s="203">
        <v>2021</v>
      </c>
      <c r="D208" s="201">
        <v>2026</v>
      </c>
      <c r="E208" s="356" t="s">
        <v>125</v>
      </c>
      <c r="F208" s="234" t="s">
        <v>9</v>
      </c>
      <c r="G208" s="222">
        <f t="shared" ref="G208:G231" si="97">H208+I208+J208+K208+L208+M208</f>
        <v>18791830.32</v>
      </c>
      <c r="H208" s="222">
        <f>H209+H210</f>
        <v>3684877</v>
      </c>
      <c r="I208" s="222">
        <f t="shared" ref="I208" si="98">I209+I210</f>
        <v>1020408.16</v>
      </c>
      <c r="J208" s="222">
        <f t="shared" ref="J208:M208" si="99">J209+J210</f>
        <v>1928695.92</v>
      </c>
      <c r="K208" s="222">
        <f t="shared" si="99"/>
        <v>11831313.24</v>
      </c>
      <c r="L208" s="222">
        <f t="shared" si="99"/>
        <v>163268</v>
      </c>
      <c r="M208" s="222">
        <f t="shared" si="99"/>
        <v>163268</v>
      </c>
      <c r="N208" s="223"/>
      <c r="O208" s="206"/>
      <c r="P208" s="205"/>
      <c r="Q208" s="206"/>
      <c r="R208" s="205"/>
      <c r="S208" s="206"/>
      <c r="T208" s="205"/>
      <c r="U208" s="206"/>
      <c r="V208" s="224"/>
    </row>
    <row r="209" spans="1:24" ht="30" customHeight="1">
      <c r="A209" s="210"/>
      <c r="B209" s="371"/>
      <c r="C209" s="209"/>
      <c r="D209" s="210"/>
      <c r="E209" s="357"/>
      <c r="F209" s="265" t="s">
        <v>41</v>
      </c>
      <c r="G209" s="218">
        <f t="shared" si="97"/>
        <v>2136302.3200000003</v>
      </c>
      <c r="H209" s="226">
        <f>H215</f>
        <v>73698</v>
      </c>
      <c r="I209" s="226">
        <f>I221</f>
        <v>20408.16</v>
      </c>
      <c r="J209" s="226">
        <f>J221+J212+J215+J218</f>
        <v>38573.919999999998</v>
      </c>
      <c r="K209" s="226">
        <f t="shared" ref="K209:M210" si="100">K221+K212+K215+K218</f>
        <v>1677086.24</v>
      </c>
      <c r="L209" s="226">
        <f t="shared" si="100"/>
        <v>163268</v>
      </c>
      <c r="M209" s="226">
        <f t="shared" si="100"/>
        <v>163268</v>
      </c>
      <c r="N209" s="209"/>
      <c r="O209" s="210"/>
      <c r="P209" s="211"/>
      <c r="Q209" s="210"/>
      <c r="R209" s="211"/>
      <c r="S209" s="210"/>
      <c r="T209" s="211"/>
      <c r="U209" s="210"/>
      <c r="V209" s="227"/>
    </row>
    <row r="210" spans="1:24" ht="28.5" customHeight="1">
      <c r="A210" s="215"/>
      <c r="B210" s="372"/>
      <c r="C210" s="214"/>
      <c r="D210" s="215"/>
      <c r="E210" s="358"/>
      <c r="F210" s="265" t="s">
        <v>42</v>
      </c>
      <c r="G210" s="218">
        <f t="shared" si="97"/>
        <v>16655528</v>
      </c>
      <c r="H210" s="226">
        <f>H216</f>
        <v>3611179</v>
      </c>
      <c r="I210" s="226">
        <f>I222</f>
        <v>1000000</v>
      </c>
      <c r="J210" s="226">
        <f>J222+J213+J216+J219</f>
        <v>1890122</v>
      </c>
      <c r="K210" s="226">
        <f t="shared" si="100"/>
        <v>10154227</v>
      </c>
      <c r="L210" s="226">
        <f t="shared" si="100"/>
        <v>0</v>
      </c>
      <c r="M210" s="226">
        <f t="shared" si="100"/>
        <v>0</v>
      </c>
      <c r="N210" s="214"/>
      <c r="O210" s="215"/>
      <c r="P210" s="216"/>
      <c r="Q210" s="215"/>
      <c r="R210" s="216"/>
      <c r="S210" s="215"/>
      <c r="T210" s="216"/>
      <c r="U210" s="215"/>
      <c r="V210" s="234"/>
    </row>
    <row r="211" spans="1:24" ht="11.25" customHeight="1">
      <c r="A211" s="240" t="s">
        <v>26</v>
      </c>
      <c r="B211" s="367" t="s">
        <v>61</v>
      </c>
      <c r="C211" s="203">
        <v>2021</v>
      </c>
      <c r="D211" s="201">
        <v>2026</v>
      </c>
      <c r="E211" s="221"/>
      <c r="F211" s="234" t="s">
        <v>9</v>
      </c>
      <c r="G211" s="218">
        <f t="shared" si="97"/>
        <v>0</v>
      </c>
      <c r="H211" s="230">
        <f>H212+H213</f>
        <v>0</v>
      </c>
      <c r="I211" s="226">
        <f t="shared" ref="I211:M211" si="101">I212+I213</f>
        <v>0</v>
      </c>
      <c r="J211" s="226">
        <f t="shared" si="101"/>
        <v>0</v>
      </c>
      <c r="K211" s="226">
        <f t="shared" si="101"/>
        <v>0</v>
      </c>
      <c r="L211" s="230">
        <f t="shared" si="101"/>
        <v>0</v>
      </c>
      <c r="M211" s="226">
        <f t="shared" si="101"/>
        <v>0</v>
      </c>
      <c r="N211" s="384" t="s">
        <v>36</v>
      </c>
      <c r="O211" s="209" t="s">
        <v>30</v>
      </c>
      <c r="P211" s="252">
        <f>(Q211+R211+S211+T211)/4</f>
        <v>5.5</v>
      </c>
      <c r="Q211" s="210">
        <v>4</v>
      </c>
      <c r="R211" s="211">
        <v>5</v>
      </c>
      <c r="S211" s="210">
        <v>6</v>
      </c>
      <c r="T211" s="211">
        <v>7</v>
      </c>
      <c r="U211" s="210"/>
      <c r="V211" s="227"/>
      <c r="W211" s="189" t="s">
        <v>81</v>
      </c>
      <c r="X211" s="189" t="s">
        <v>82</v>
      </c>
    </row>
    <row r="212" spans="1:24" ht="30" customHeight="1">
      <c r="A212" s="241"/>
      <c r="B212" s="368"/>
      <c r="C212" s="209"/>
      <c r="D212" s="210"/>
      <c r="E212" s="210"/>
      <c r="F212" s="265" t="s">
        <v>41</v>
      </c>
      <c r="G212" s="218">
        <f t="shared" si="97"/>
        <v>0</v>
      </c>
      <c r="H212" s="230"/>
      <c r="I212" s="226"/>
      <c r="J212" s="226"/>
      <c r="K212" s="226"/>
      <c r="L212" s="230"/>
      <c r="M212" s="226"/>
      <c r="N212" s="385"/>
      <c r="O212" s="209"/>
      <c r="P212" s="209"/>
      <c r="Q212" s="210"/>
      <c r="R212" s="211"/>
      <c r="S212" s="210"/>
      <c r="T212" s="211"/>
      <c r="U212" s="210"/>
      <c r="V212" s="227"/>
    </row>
    <row r="213" spans="1:24" ht="51" customHeight="1">
      <c r="A213" s="242"/>
      <c r="B213" s="369"/>
      <c r="C213" s="214"/>
      <c r="D213" s="215"/>
      <c r="E213" s="215"/>
      <c r="F213" s="266" t="s">
        <v>42</v>
      </c>
      <c r="G213" s="218">
        <f t="shared" si="97"/>
        <v>0</v>
      </c>
      <c r="H213" s="230"/>
      <c r="I213" s="226"/>
      <c r="J213" s="226"/>
      <c r="K213" s="226"/>
      <c r="L213" s="230"/>
      <c r="M213" s="226"/>
      <c r="N213" s="386"/>
      <c r="O213" s="209"/>
      <c r="P213" s="209"/>
      <c r="Q213" s="210"/>
      <c r="R213" s="211"/>
      <c r="S213" s="210"/>
      <c r="T213" s="211"/>
      <c r="U213" s="210"/>
      <c r="V213" s="227"/>
    </row>
    <row r="214" spans="1:24" ht="11.25" customHeight="1">
      <c r="A214" s="240" t="s">
        <v>135</v>
      </c>
      <c r="B214" s="367" t="s">
        <v>62</v>
      </c>
      <c r="C214" s="203">
        <v>2021</v>
      </c>
      <c r="D214" s="201">
        <v>2026</v>
      </c>
      <c r="E214" s="221"/>
      <c r="F214" s="234" t="s">
        <v>9</v>
      </c>
      <c r="G214" s="218">
        <f t="shared" si="97"/>
        <v>3684877</v>
      </c>
      <c r="H214" s="226">
        <f>H215+H216</f>
        <v>3684877</v>
      </c>
      <c r="I214" s="226">
        <f t="shared" ref="I214:M214" si="102">I215+I216</f>
        <v>0</v>
      </c>
      <c r="J214" s="226">
        <f t="shared" si="102"/>
        <v>0</v>
      </c>
      <c r="K214" s="226">
        <f t="shared" si="102"/>
        <v>0</v>
      </c>
      <c r="L214" s="230">
        <f t="shared" si="102"/>
        <v>0</v>
      </c>
      <c r="M214" s="226">
        <f t="shared" si="102"/>
        <v>0</v>
      </c>
      <c r="N214" s="384" t="s">
        <v>169</v>
      </c>
      <c r="O214" s="223" t="s">
        <v>37</v>
      </c>
      <c r="P214" s="206">
        <f>(Q214+R214+S214+T214)/4</f>
        <v>1056.75</v>
      </c>
      <c r="Q214" s="206">
        <v>618</v>
      </c>
      <c r="R214" s="223">
        <v>1083</v>
      </c>
      <c r="S214" s="206">
        <v>1193</v>
      </c>
      <c r="T214" s="205">
        <v>1333</v>
      </c>
      <c r="U214" s="206"/>
      <c r="V214" s="224"/>
    </row>
    <row r="215" spans="1:24" ht="32.25" customHeight="1">
      <c r="A215" s="241"/>
      <c r="B215" s="368"/>
      <c r="C215" s="209"/>
      <c r="D215" s="210"/>
      <c r="E215" s="210"/>
      <c r="F215" s="265" t="s">
        <v>41</v>
      </c>
      <c r="G215" s="218">
        <f t="shared" si="97"/>
        <v>73698</v>
      </c>
      <c r="H215" s="226">
        <v>73698</v>
      </c>
      <c r="I215" s="226"/>
      <c r="J215" s="226"/>
      <c r="K215" s="226"/>
      <c r="L215" s="230"/>
      <c r="M215" s="226"/>
      <c r="N215" s="385"/>
      <c r="O215" s="209"/>
      <c r="P215" s="210"/>
      <c r="Q215" s="210"/>
      <c r="R215" s="209"/>
      <c r="S215" s="210"/>
      <c r="T215" s="211"/>
      <c r="U215" s="210"/>
      <c r="V215" s="227"/>
    </row>
    <row r="216" spans="1:24" ht="100.5" customHeight="1">
      <c r="A216" s="242"/>
      <c r="B216" s="369"/>
      <c r="C216" s="214"/>
      <c r="D216" s="215"/>
      <c r="E216" s="215"/>
      <c r="F216" s="266" t="s">
        <v>42</v>
      </c>
      <c r="G216" s="218">
        <f t="shared" si="97"/>
        <v>3611179</v>
      </c>
      <c r="H216" s="226">
        <v>3611179</v>
      </c>
      <c r="I216" s="226"/>
      <c r="J216" s="226"/>
      <c r="K216" s="226"/>
      <c r="L216" s="230"/>
      <c r="M216" s="226"/>
      <c r="N216" s="386"/>
      <c r="O216" s="209"/>
      <c r="P216" s="215"/>
      <c r="Q216" s="215"/>
      <c r="R216" s="214"/>
      <c r="S216" s="215"/>
      <c r="T216" s="216"/>
      <c r="U216" s="215"/>
      <c r="V216" s="234"/>
    </row>
    <row r="217" spans="1:24" ht="11.25" customHeight="1">
      <c r="A217" s="240" t="s">
        <v>136</v>
      </c>
      <c r="B217" s="367" t="s">
        <v>63</v>
      </c>
      <c r="C217" s="203">
        <v>2021</v>
      </c>
      <c r="D217" s="201">
        <v>2026</v>
      </c>
      <c r="E217" s="221"/>
      <c r="F217" s="234" t="s">
        <v>9</v>
      </c>
      <c r="G217" s="218">
        <f t="shared" si="97"/>
        <v>0</v>
      </c>
      <c r="H217" s="230">
        <f>H218+H219</f>
        <v>0</v>
      </c>
      <c r="I217" s="226">
        <f t="shared" ref="I217:M217" si="103">I218+I219</f>
        <v>0</v>
      </c>
      <c r="J217" s="226">
        <f t="shared" si="103"/>
        <v>0</v>
      </c>
      <c r="K217" s="226">
        <f t="shared" si="103"/>
        <v>0</v>
      </c>
      <c r="L217" s="230">
        <f t="shared" si="103"/>
        <v>0</v>
      </c>
      <c r="M217" s="226">
        <f t="shared" si="103"/>
        <v>0</v>
      </c>
      <c r="N217" s="381" t="s">
        <v>38</v>
      </c>
      <c r="O217" s="223" t="s">
        <v>22</v>
      </c>
      <c r="P217" s="209">
        <v>100</v>
      </c>
      <c r="Q217" s="210">
        <v>100</v>
      </c>
      <c r="R217" s="211">
        <v>100</v>
      </c>
      <c r="S217" s="210">
        <v>100</v>
      </c>
      <c r="T217" s="211">
        <v>100</v>
      </c>
      <c r="U217" s="210">
        <v>100</v>
      </c>
      <c r="V217" s="227">
        <v>100</v>
      </c>
    </row>
    <row r="218" spans="1:24" ht="56.25" customHeight="1">
      <c r="A218" s="241"/>
      <c r="B218" s="368"/>
      <c r="C218" s="209"/>
      <c r="D218" s="210"/>
      <c r="E218" s="210"/>
      <c r="F218" s="266" t="s">
        <v>41</v>
      </c>
      <c r="G218" s="218">
        <f t="shared" si="97"/>
        <v>0</v>
      </c>
      <c r="H218" s="230"/>
      <c r="I218" s="226"/>
      <c r="J218" s="226"/>
      <c r="K218" s="226"/>
      <c r="L218" s="230"/>
      <c r="M218" s="226"/>
      <c r="N218" s="382"/>
      <c r="O218" s="209"/>
      <c r="P218" s="209"/>
      <c r="Q218" s="210"/>
      <c r="R218" s="211"/>
      <c r="S218" s="210"/>
      <c r="T218" s="211"/>
      <c r="U218" s="210"/>
      <c r="V218" s="227"/>
    </row>
    <row r="219" spans="1:24" ht="31.5">
      <c r="A219" s="242"/>
      <c r="B219" s="369"/>
      <c r="C219" s="214"/>
      <c r="D219" s="215"/>
      <c r="E219" s="215"/>
      <c r="F219" s="266" t="s">
        <v>42</v>
      </c>
      <c r="G219" s="226">
        <f t="shared" si="97"/>
        <v>0</v>
      </c>
      <c r="H219" s="206"/>
      <c r="I219" s="208"/>
      <c r="J219" s="208"/>
      <c r="K219" s="208"/>
      <c r="L219" s="206"/>
      <c r="M219" s="206"/>
      <c r="N219" s="383"/>
      <c r="O219" s="209"/>
      <c r="P219" s="209"/>
      <c r="Q219" s="210"/>
      <c r="R219" s="211"/>
      <c r="S219" s="210"/>
      <c r="T219" s="211"/>
      <c r="U219" s="210"/>
      <c r="V219" s="227"/>
    </row>
    <row r="220" spans="1:24" ht="13.5" customHeight="1">
      <c r="A220" s="240" t="s">
        <v>173</v>
      </c>
      <c r="B220" s="367" t="s">
        <v>174</v>
      </c>
      <c r="C220" s="203">
        <v>2021</v>
      </c>
      <c r="D220" s="201">
        <v>2026</v>
      </c>
      <c r="E220" s="221"/>
      <c r="F220" s="234" t="s">
        <v>9</v>
      </c>
      <c r="G220" s="218">
        <f t="shared" ref="G220:G222" si="104">H220+I220+J220+K220+L220+M220</f>
        <v>15106953.32</v>
      </c>
      <c r="H220" s="226">
        <f>H221+H222</f>
        <v>0</v>
      </c>
      <c r="I220" s="226">
        <f t="shared" ref="I220:M220" si="105">I221+I222</f>
        <v>1020408.16</v>
      </c>
      <c r="J220" s="226">
        <f t="shared" si="105"/>
        <v>1928695.92</v>
      </c>
      <c r="K220" s="226">
        <f t="shared" si="105"/>
        <v>11831313.24</v>
      </c>
      <c r="L220" s="226">
        <f t="shared" si="105"/>
        <v>163268</v>
      </c>
      <c r="M220" s="226">
        <f t="shared" si="105"/>
        <v>163268</v>
      </c>
      <c r="N220" s="384" t="s">
        <v>303</v>
      </c>
      <c r="O220" s="223" t="s">
        <v>30</v>
      </c>
      <c r="P220" s="206">
        <v>10</v>
      </c>
      <c r="Q220" s="206">
        <v>2</v>
      </c>
      <c r="R220" s="223">
        <v>2</v>
      </c>
      <c r="S220" s="206">
        <v>2</v>
      </c>
      <c r="T220" s="205">
        <v>4</v>
      </c>
      <c r="U220" s="206"/>
      <c r="V220" s="224"/>
    </row>
    <row r="221" spans="1:24" ht="29.25" customHeight="1">
      <c r="A221" s="241"/>
      <c r="B221" s="368"/>
      <c r="C221" s="209"/>
      <c r="D221" s="210"/>
      <c r="E221" s="210"/>
      <c r="F221" s="265" t="s">
        <v>41</v>
      </c>
      <c r="G221" s="218">
        <f t="shared" si="104"/>
        <v>2062604.32</v>
      </c>
      <c r="H221" s="226"/>
      <c r="I221" s="226">
        <v>20408.16</v>
      </c>
      <c r="J221" s="226">
        <v>38573.919999999998</v>
      </c>
      <c r="K221" s="226">
        <v>1677086.24</v>
      </c>
      <c r="L221" s="226">
        <v>163268</v>
      </c>
      <c r="M221" s="226">
        <v>163268</v>
      </c>
      <c r="N221" s="385"/>
      <c r="O221" s="209"/>
      <c r="P221" s="210"/>
      <c r="Q221" s="210"/>
      <c r="R221" s="209"/>
      <c r="S221" s="210"/>
      <c r="T221" s="211"/>
      <c r="U221" s="210"/>
      <c r="V221" s="227"/>
    </row>
    <row r="222" spans="1:24" ht="81" customHeight="1">
      <c r="A222" s="242"/>
      <c r="B222" s="369"/>
      <c r="C222" s="214"/>
      <c r="D222" s="215"/>
      <c r="E222" s="215"/>
      <c r="F222" s="266" t="s">
        <v>42</v>
      </c>
      <c r="G222" s="218">
        <f t="shared" si="104"/>
        <v>13044349</v>
      </c>
      <c r="H222" s="226"/>
      <c r="I222" s="226">
        <v>1000000</v>
      </c>
      <c r="J222" s="226">
        <v>1890122</v>
      </c>
      <c r="K222" s="226">
        <v>10154227</v>
      </c>
      <c r="L222" s="230"/>
      <c r="M222" s="226"/>
      <c r="N222" s="386"/>
      <c r="O222" s="209"/>
      <c r="P222" s="215"/>
      <c r="Q222" s="215"/>
      <c r="R222" s="214"/>
      <c r="S222" s="215"/>
      <c r="T222" s="216"/>
      <c r="U222" s="215"/>
      <c r="V222" s="234"/>
    </row>
    <row r="223" spans="1:24" ht="11.25" customHeight="1">
      <c r="A223" s="389" t="s">
        <v>97</v>
      </c>
      <c r="B223" s="390"/>
      <c r="C223" s="203">
        <v>2021</v>
      </c>
      <c r="D223" s="201">
        <v>2026</v>
      </c>
      <c r="E223" s="203"/>
      <c r="F223" s="203"/>
      <c r="G223" s="233"/>
      <c r="H223" s="206"/>
      <c r="I223" s="207"/>
      <c r="J223" s="208"/>
      <c r="K223" s="207"/>
      <c r="L223" s="206"/>
      <c r="M223" s="205"/>
      <c r="N223" s="223"/>
      <c r="O223" s="206"/>
      <c r="P223" s="205"/>
      <c r="Q223" s="206"/>
      <c r="R223" s="205"/>
      <c r="S223" s="206"/>
      <c r="T223" s="205"/>
      <c r="U223" s="206"/>
      <c r="V223" s="224"/>
    </row>
    <row r="224" spans="1:24" ht="56.25" customHeight="1">
      <c r="A224" s="391"/>
      <c r="B224" s="392"/>
      <c r="C224" s="209"/>
      <c r="D224" s="210"/>
      <c r="E224" s="209"/>
      <c r="F224" s="209"/>
      <c r="G224" s="259"/>
      <c r="H224" s="210"/>
      <c r="I224" s="212"/>
      <c r="J224" s="213"/>
      <c r="K224" s="212"/>
      <c r="L224" s="210"/>
      <c r="M224" s="211"/>
      <c r="N224" s="209"/>
      <c r="O224" s="210"/>
      <c r="P224" s="211"/>
      <c r="Q224" s="210"/>
      <c r="R224" s="211"/>
      <c r="S224" s="210"/>
      <c r="T224" s="211"/>
      <c r="U224" s="210"/>
      <c r="V224" s="227"/>
    </row>
    <row r="225" spans="1:22" ht="45.75" customHeight="1">
      <c r="A225" s="393"/>
      <c r="B225" s="394"/>
      <c r="C225" s="214"/>
      <c r="D225" s="215"/>
      <c r="E225" s="214"/>
      <c r="F225" s="214"/>
      <c r="G225" s="260"/>
      <c r="H225" s="215"/>
      <c r="I225" s="217"/>
      <c r="J225" s="218"/>
      <c r="K225" s="217"/>
      <c r="L225" s="215"/>
      <c r="M225" s="216"/>
      <c r="N225" s="214"/>
      <c r="O225" s="215"/>
      <c r="P225" s="216"/>
      <c r="Q225" s="215"/>
      <c r="R225" s="216"/>
      <c r="S225" s="215"/>
      <c r="T225" s="216"/>
      <c r="U225" s="215"/>
      <c r="V225" s="234"/>
    </row>
    <row r="226" spans="1:22" ht="11.25" customHeight="1">
      <c r="A226" s="240" t="s">
        <v>27</v>
      </c>
      <c r="B226" s="370" t="s">
        <v>64</v>
      </c>
      <c r="C226" s="203">
        <v>2021</v>
      </c>
      <c r="D226" s="201">
        <v>2026</v>
      </c>
      <c r="E226" s="356" t="s">
        <v>125</v>
      </c>
      <c r="F226" s="234" t="s">
        <v>9</v>
      </c>
      <c r="G226" s="218">
        <f t="shared" si="97"/>
        <v>0</v>
      </c>
      <c r="H226" s="215">
        <f>H227+H228</f>
        <v>0</v>
      </c>
      <c r="I226" s="218">
        <f t="shared" ref="I226:M226" si="106">I227+I228</f>
        <v>0</v>
      </c>
      <c r="J226" s="218">
        <f t="shared" si="106"/>
        <v>0</v>
      </c>
      <c r="K226" s="218">
        <f t="shared" si="106"/>
        <v>0</v>
      </c>
      <c r="L226" s="215">
        <f t="shared" si="106"/>
        <v>0</v>
      </c>
      <c r="M226" s="260">
        <f t="shared" si="106"/>
        <v>0</v>
      </c>
      <c r="N226" s="209"/>
      <c r="O226" s="210"/>
      <c r="P226" s="211"/>
      <c r="Q226" s="210"/>
      <c r="R226" s="211"/>
      <c r="S226" s="210"/>
      <c r="T226" s="211"/>
      <c r="U226" s="210"/>
      <c r="V226" s="227"/>
    </row>
    <row r="227" spans="1:22" ht="29.25" customHeight="1">
      <c r="A227" s="241"/>
      <c r="B227" s="371"/>
      <c r="C227" s="209"/>
      <c r="D227" s="210"/>
      <c r="E227" s="357"/>
      <c r="F227" s="265" t="s">
        <v>41</v>
      </c>
      <c r="G227" s="218">
        <f t="shared" si="97"/>
        <v>0</v>
      </c>
      <c r="H227" s="230"/>
      <c r="I227" s="226"/>
      <c r="J227" s="226"/>
      <c r="K227" s="226"/>
      <c r="L227" s="230"/>
      <c r="M227" s="229"/>
      <c r="N227" s="209"/>
      <c r="O227" s="210"/>
      <c r="P227" s="211"/>
      <c r="Q227" s="210"/>
      <c r="R227" s="211"/>
      <c r="S227" s="210"/>
      <c r="T227" s="211"/>
      <c r="U227" s="210"/>
      <c r="V227" s="227"/>
    </row>
    <row r="228" spans="1:22" ht="32.25" customHeight="1">
      <c r="A228" s="242"/>
      <c r="B228" s="372"/>
      <c r="C228" s="214"/>
      <c r="D228" s="215"/>
      <c r="E228" s="358"/>
      <c r="F228" s="265" t="s">
        <v>42</v>
      </c>
      <c r="G228" s="218">
        <f t="shared" si="97"/>
        <v>0</v>
      </c>
      <c r="H228" s="230"/>
      <c r="I228" s="226"/>
      <c r="J228" s="226"/>
      <c r="K228" s="226"/>
      <c r="L228" s="230"/>
      <c r="M228" s="231"/>
      <c r="N228" s="214"/>
      <c r="O228" s="215"/>
      <c r="P228" s="216"/>
      <c r="Q228" s="215"/>
      <c r="R228" s="216"/>
      <c r="S228" s="215"/>
      <c r="T228" s="216"/>
      <c r="U228" s="215"/>
      <c r="V228" s="234"/>
    </row>
    <row r="229" spans="1:22" ht="11.25" customHeight="1">
      <c r="A229" s="240" t="s">
        <v>28</v>
      </c>
      <c r="B229" s="367" t="s">
        <v>65</v>
      </c>
      <c r="C229" s="203">
        <v>2021</v>
      </c>
      <c r="D229" s="201">
        <v>2026</v>
      </c>
      <c r="E229" s="221"/>
      <c r="F229" s="234" t="s">
        <v>9</v>
      </c>
      <c r="G229" s="218">
        <f t="shared" si="97"/>
        <v>0</v>
      </c>
      <c r="H229" s="230">
        <f t="shared" ref="H229:M229" si="107">H230+H231</f>
        <v>0</v>
      </c>
      <c r="I229" s="226">
        <f t="shared" si="107"/>
        <v>0</v>
      </c>
      <c r="J229" s="226">
        <f t="shared" si="107"/>
        <v>0</v>
      </c>
      <c r="K229" s="226">
        <f t="shared" si="107"/>
        <v>0</v>
      </c>
      <c r="L229" s="230">
        <f t="shared" si="107"/>
        <v>0</v>
      </c>
      <c r="M229" s="226">
        <f t="shared" si="107"/>
        <v>0</v>
      </c>
      <c r="N229" s="384" t="s">
        <v>70</v>
      </c>
      <c r="O229" s="209" t="s">
        <v>37</v>
      </c>
      <c r="P229" s="209"/>
      <c r="Q229" s="210">
        <v>276</v>
      </c>
      <c r="R229" s="211">
        <v>348</v>
      </c>
      <c r="S229" s="210"/>
      <c r="T229" s="211"/>
      <c r="U229" s="210"/>
      <c r="V229" s="227"/>
    </row>
    <row r="230" spans="1:22" ht="27.75" customHeight="1">
      <c r="A230" s="241"/>
      <c r="B230" s="368"/>
      <c r="C230" s="209"/>
      <c r="D230" s="210"/>
      <c r="E230" s="210"/>
      <c r="F230" s="265" t="s">
        <v>41</v>
      </c>
      <c r="G230" s="218">
        <f t="shared" si="97"/>
        <v>0</v>
      </c>
      <c r="H230" s="230"/>
      <c r="I230" s="226"/>
      <c r="J230" s="226"/>
      <c r="K230" s="226"/>
      <c r="L230" s="230"/>
      <c r="M230" s="226"/>
      <c r="N230" s="385"/>
      <c r="O230" s="209"/>
      <c r="P230" s="209"/>
      <c r="Q230" s="210"/>
      <c r="R230" s="211"/>
      <c r="S230" s="210"/>
      <c r="T230" s="211"/>
      <c r="U230" s="210"/>
      <c r="V230" s="227"/>
    </row>
    <row r="231" spans="1:22" ht="27.75" customHeight="1">
      <c r="A231" s="215"/>
      <c r="B231" s="369"/>
      <c r="C231" s="214"/>
      <c r="D231" s="215"/>
      <c r="E231" s="215"/>
      <c r="F231" s="265" t="s">
        <v>42</v>
      </c>
      <c r="G231" s="218">
        <f t="shared" si="97"/>
        <v>0</v>
      </c>
      <c r="H231" s="230"/>
      <c r="I231" s="226"/>
      <c r="J231" s="226"/>
      <c r="K231" s="226"/>
      <c r="L231" s="230"/>
      <c r="M231" s="230"/>
      <c r="N231" s="386"/>
      <c r="O231" s="214"/>
      <c r="P231" s="214"/>
      <c r="Q231" s="215"/>
      <c r="R231" s="216"/>
      <c r="S231" s="215"/>
      <c r="T231" s="216"/>
      <c r="U231" s="215"/>
      <c r="V231" s="234"/>
    </row>
    <row r="232" spans="1:22" ht="60.75" customHeight="1">
      <c r="A232" s="387" t="s">
        <v>182</v>
      </c>
      <c r="B232" s="388"/>
      <c r="C232" s="209"/>
      <c r="D232" s="210"/>
      <c r="E232" s="210"/>
      <c r="F232" s="230"/>
      <c r="G232" s="218"/>
      <c r="H232" s="215"/>
      <c r="I232" s="218"/>
      <c r="J232" s="218"/>
      <c r="K232" s="218"/>
      <c r="L232" s="215"/>
      <c r="M232" s="214"/>
      <c r="N232" s="261"/>
      <c r="O232" s="206"/>
      <c r="P232" s="211"/>
      <c r="Q232" s="210"/>
      <c r="R232" s="211"/>
      <c r="S232" s="210"/>
      <c r="T232" s="211"/>
      <c r="U232" s="210"/>
      <c r="V232" s="227"/>
    </row>
    <row r="233" spans="1:22" ht="11.25" customHeight="1">
      <c r="A233" s="240" t="s">
        <v>180</v>
      </c>
      <c r="B233" s="370" t="s">
        <v>183</v>
      </c>
      <c r="C233" s="203">
        <v>2021</v>
      </c>
      <c r="D233" s="201">
        <v>2026</v>
      </c>
      <c r="E233" s="356" t="s">
        <v>125</v>
      </c>
      <c r="F233" s="234" t="s">
        <v>9</v>
      </c>
      <c r="G233" s="218">
        <f t="shared" ref="G233:G238" si="108">H233+I233+J233+K233+L233+M233</f>
        <v>13872701.120000001</v>
      </c>
      <c r="H233" s="215">
        <f>H234+H235</f>
        <v>0</v>
      </c>
      <c r="I233" s="218">
        <f t="shared" ref="I233:M233" si="109">I234+I235</f>
        <v>977344.48</v>
      </c>
      <c r="J233" s="218">
        <f t="shared" si="109"/>
        <v>3093297.72</v>
      </c>
      <c r="K233" s="218">
        <f t="shared" si="109"/>
        <v>3057621.64</v>
      </c>
      <c r="L233" s="215">
        <f t="shared" si="109"/>
        <v>3057621.64</v>
      </c>
      <c r="M233" s="215">
        <f t="shared" si="109"/>
        <v>3686815.64</v>
      </c>
      <c r="N233" s="223"/>
      <c r="O233" s="206"/>
      <c r="P233" s="205"/>
      <c r="Q233" s="206"/>
      <c r="R233" s="205"/>
      <c r="S233" s="206"/>
      <c r="T233" s="205"/>
      <c r="U233" s="206"/>
      <c r="V233" s="224"/>
    </row>
    <row r="234" spans="1:22" ht="29.25" customHeight="1">
      <c r="A234" s="241"/>
      <c r="B234" s="371"/>
      <c r="C234" s="209"/>
      <c r="D234" s="210"/>
      <c r="E234" s="357"/>
      <c r="F234" s="265" t="s">
        <v>41</v>
      </c>
      <c r="G234" s="218">
        <f t="shared" si="108"/>
        <v>292744.20999999996</v>
      </c>
      <c r="H234" s="230"/>
      <c r="I234" s="226">
        <f>I237</f>
        <v>19546.89</v>
      </c>
      <c r="J234" s="226">
        <f t="shared" ref="J234:M234" si="110">J237</f>
        <v>61865.95</v>
      </c>
      <c r="K234" s="226">
        <f t="shared" si="110"/>
        <v>68750</v>
      </c>
      <c r="L234" s="226">
        <f t="shared" si="110"/>
        <v>68750</v>
      </c>
      <c r="M234" s="226">
        <f t="shared" si="110"/>
        <v>73831.37</v>
      </c>
      <c r="N234" s="209"/>
      <c r="O234" s="210"/>
      <c r="P234" s="211"/>
      <c r="Q234" s="210"/>
      <c r="R234" s="211"/>
      <c r="S234" s="210"/>
      <c r="T234" s="211"/>
      <c r="U234" s="210"/>
      <c r="V234" s="227"/>
    </row>
    <row r="235" spans="1:22" ht="28.5" customHeight="1">
      <c r="A235" s="242"/>
      <c r="B235" s="372"/>
      <c r="C235" s="214"/>
      <c r="D235" s="215"/>
      <c r="E235" s="358"/>
      <c r="F235" s="265" t="s">
        <v>42</v>
      </c>
      <c r="G235" s="218">
        <f t="shared" si="108"/>
        <v>13579956.91</v>
      </c>
      <c r="H235" s="230"/>
      <c r="I235" s="226">
        <f>I238</f>
        <v>957797.59</v>
      </c>
      <c r="J235" s="226">
        <f t="shared" ref="J235:M235" si="111">J238</f>
        <v>3031431.77</v>
      </c>
      <c r="K235" s="226">
        <f t="shared" si="111"/>
        <v>2988871.64</v>
      </c>
      <c r="L235" s="226">
        <f t="shared" si="111"/>
        <v>2988871.64</v>
      </c>
      <c r="M235" s="226">
        <f t="shared" si="111"/>
        <v>3612984.27</v>
      </c>
      <c r="N235" s="214"/>
      <c r="O235" s="215"/>
      <c r="P235" s="216"/>
      <c r="Q235" s="215"/>
      <c r="R235" s="216"/>
      <c r="S235" s="215"/>
      <c r="T235" s="216"/>
      <c r="U235" s="215"/>
      <c r="V235" s="234"/>
    </row>
    <row r="236" spans="1:22" ht="12" customHeight="1">
      <c r="A236" s="225" t="s">
        <v>181</v>
      </c>
      <c r="B236" s="367" t="s">
        <v>187</v>
      </c>
      <c r="C236" s="203">
        <v>2021</v>
      </c>
      <c r="D236" s="201">
        <v>2026</v>
      </c>
      <c r="E236" s="221"/>
      <c r="F236" s="234" t="s">
        <v>9</v>
      </c>
      <c r="G236" s="218">
        <f t="shared" si="108"/>
        <v>13872701.120000001</v>
      </c>
      <c r="H236" s="226">
        <f>H237+H238</f>
        <v>0</v>
      </c>
      <c r="I236" s="226">
        <f t="shared" ref="I236:M236" si="112">I237+I238</f>
        <v>977344.48</v>
      </c>
      <c r="J236" s="226">
        <f t="shared" si="112"/>
        <v>3093297.72</v>
      </c>
      <c r="K236" s="226">
        <f t="shared" si="112"/>
        <v>3057621.64</v>
      </c>
      <c r="L236" s="226">
        <f t="shared" si="112"/>
        <v>3057621.64</v>
      </c>
      <c r="M236" s="226">
        <f t="shared" si="112"/>
        <v>3686815.64</v>
      </c>
      <c r="N236" s="384" t="s">
        <v>188</v>
      </c>
      <c r="O236" s="209" t="s">
        <v>30</v>
      </c>
      <c r="P236" s="210"/>
      <c r="Q236" s="211"/>
      <c r="R236" s="206">
        <v>5.5</v>
      </c>
      <c r="S236" s="211"/>
      <c r="T236" s="206"/>
      <c r="U236" s="211"/>
      <c r="V236" s="206"/>
    </row>
    <row r="237" spans="1:22" ht="27.75" customHeight="1">
      <c r="A237" s="225"/>
      <c r="B237" s="368"/>
      <c r="C237" s="209"/>
      <c r="D237" s="210"/>
      <c r="E237" s="210"/>
      <c r="F237" s="265" t="s">
        <v>41</v>
      </c>
      <c r="G237" s="218">
        <f t="shared" si="108"/>
        <v>292744.20999999996</v>
      </c>
      <c r="H237" s="226"/>
      <c r="I237" s="226">
        <v>19546.89</v>
      </c>
      <c r="J237" s="226">
        <v>61865.95</v>
      </c>
      <c r="K237" s="226">
        <v>68750</v>
      </c>
      <c r="L237" s="226">
        <v>68750</v>
      </c>
      <c r="M237" s="226">
        <v>73831.37</v>
      </c>
      <c r="N237" s="385"/>
      <c r="O237" s="209"/>
      <c r="P237" s="210"/>
      <c r="Q237" s="211"/>
      <c r="R237" s="210"/>
      <c r="S237" s="211"/>
      <c r="T237" s="210"/>
      <c r="U237" s="211"/>
      <c r="V237" s="210"/>
    </row>
    <row r="238" spans="1:22" ht="135.75" customHeight="1">
      <c r="A238" s="225"/>
      <c r="B238" s="369"/>
      <c r="C238" s="214"/>
      <c r="D238" s="215"/>
      <c r="E238" s="215"/>
      <c r="F238" s="266" t="s">
        <v>42</v>
      </c>
      <c r="G238" s="218">
        <f t="shared" si="108"/>
        <v>13579956.91</v>
      </c>
      <c r="H238" s="230"/>
      <c r="I238" s="226">
        <v>957797.59</v>
      </c>
      <c r="J238" s="226">
        <v>3031431.77</v>
      </c>
      <c r="K238" s="226">
        <v>2988871.64</v>
      </c>
      <c r="L238" s="226">
        <f>K238</f>
        <v>2988871.64</v>
      </c>
      <c r="M238" s="226">
        <v>3612984.27</v>
      </c>
      <c r="N238" s="386"/>
      <c r="O238" s="209"/>
      <c r="P238" s="210"/>
      <c r="Q238" s="211"/>
      <c r="R238" s="215"/>
      <c r="S238" s="211">
        <v>11</v>
      </c>
      <c r="T238" s="215">
        <v>11</v>
      </c>
      <c r="U238" s="211">
        <v>11</v>
      </c>
      <c r="V238" s="215">
        <v>11</v>
      </c>
    </row>
    <row r="239" spans="1:22" ht="11.25" customHeight="1">
      <c r="A239" s="395" t="s">
        <v>98</v>
      </c>
      <c r="B239" s="396"/>
      <c r="C239" s="223"/>
      <c r="D239" s="206"/>
      <c r="E239" s="206"/>
      <c r="F239" s="206"/>
      <c r="G239" s="239">
        <f>H239+I239+J239+K239+L239+M239</f>
        <v>2375524496.6900001</v>
      </c>
      <c r="H239" s="239">
        <f>H240+H241</f>
        <v>373182121.89999998</v>
      </c>
      <c r="I239" s="239">
        <f t="shared" ref="I239:M239" si="113">I240+I241</f>
        <v>407345502.12999994</v>
      </c>
      <c r="J239" s="239">
        <f t="shared" si="113"/>
        <v>466439762.61999989</v>
      </c>
      <c r="K239" s="239">
        <f t="shared" si="113"/>
        <v>473136168.00999999</v>
      </c>
      <c r="L239" s="239">
        <f t="shared" si="113"/>
        <v>332149233.72999996</v>
      </c>
      <c r="M239" s="239">
        <f t="shared" si="113"/>
        <v>323271708.30000001</v>
      </c>
      <c r="N239" s="206"/>
      <c r="O239" s="205"/>
      <c r="P239" s="206"/>
      <c r="Q239" s="205"/>
      <c r="R239" s="206"/>
      <c r="S239" s="205"/>
      <c r="T239" s="206"/>
      <c r="U239" s="205"/>
      <c r="V239" s="206"/>
    </row>
    <row r="240" spans="1:22" ht="12" customHeight="1">
      <c r="A240" s="397"/>
      <c r="B240" s="398"/>
      <c r="C240" s="209"/>
      <c r="D240" s="210"/>
      <c r="E240" s="210"/>
      <c r="F240" s="210"/>
      <c r="G240" s="222">
        <f>H240+I240+J240+K240+L240+M240</f>
        <v>743149528.92999995</v>
      </c>
      <c r="H240" s="239">
        <f>H25+H62+H122+H158+H182+H197+H140+H209</f>
        <v>120596426.22</v>
      </c>
      <c r="I240" s="239">
        <f>I25+I62+I122+I158+I182+I197+I140+I209+I227+I234</f>
        <v>122890366.96999998</v>
      </c>
      <c r="J240" s="239">
        <f t="shared" ref="J240:M241" si="114">J25+J62+J122+J158+J182+J197+J140+J209+J234</f>
        <v>141943162.50999996</v>
      </c>
      <c r="K240" s="239">
        <f t="shared" si="114"/>
        <v>143767584.06999999</v>
      </c>
      <c r="L240" s="239">
        <f t="shared" si="114"/>
        <v>105375994.58</v>
      </c>
      <c r="M240" s="239">
        <f t="shared" si="114"/>
        <v>108575994.58</v>
      </c>
      <c r="N240" s="210"/>
      <c r="O240" s="211"/>
      <c r="P240" s="210"/>
      <c r="Q240" s="211"/>
      <c r="R240" s="210"/>
      <c r="S240" s="211"/>
      <c r="T240" s="210"/>
      <c r="U240" s="211"/>
      <c r="V240" s="210"/>
    </row>
    <row r="241" spans="1:22" ht="12.75" customHeight="1">
      <c r="A241" s="399"/>
      <c r="B241" s="400"/>
      <c r="C241" s="214"/>
      <c r="D241" s="215"/>
      <c r="E241" s="215"/>
      <c r="F241" s="215"/>
      <c r="G241" s="222">
        <f t="shared" si="79"/>
        <v>1632374967.76</v>
      </c>
      <c r="H241" s="239">
        <f>H26+H63+H123+H159+H183+H198+H141+H210</f>
        <v>252585695.68000001</v>
      </c>
      <c r="I241" s="239">
        <f>I26+I63+I123+I159+I183+I198+I141+I210+I228+I235</f>
        <v>284455135.15999997</v>
      </c>
      <c r="J241" s="239">
        <f t="shared" si="114"/>
        <v>324496600.10999995</v>
      </c>
      <c r="K241" s="239">
        <f t="shared" si="114"/>
        <v>329368583.94</v>
      </c>
      <c r="L241" s="239">
        <f t="shared" si="114"/>
        <v>226773239.14999998</v>
      </c>
      <c r="M241" s="239">
        <f t="shared" si="114"/>
        <v>214695713.72</v>
      </c>
      <c r="N241" s="215"/>
      <c r="O241" s="216"/>
      <c r="P241" s="215"/>
      <c r="Q241" s="216"/>
      <c r="R241" s="215"/>
      <c r="S241" s="216"/>
      <c r="T241" s="215"/>
      <c r="U241" s="216"/>
      <c r="V241" s="215"/>
    </row>
    <row r="242" spans="1:22">
      <c r="L242" s="262"/>
      <c r="M242" s="262"/>
    </row>
    <row r="243" spans="1:22">
      <c r="L243" s="262"/>
      <c r="M243" s="262"/>
    </row>
    <row r="245" spans="1:22">
      <c r="K245" s="262">
        <f>K239+'утвержд опека на 02.05.2024'!K50</f>
        <v>490441281.00999999</v>
      </c>
      <c r="L245" s="262">
        <f>L239+'утвержд опека на 02.05.2024'!L50</f>
        <v>348345783.72999996</v>
      </c>
      <c r="M245" s="262">
        <f>M239+'утвержд опека на 02.05.2024'!M50</f>
        <v>339468258.30000001</v>
      </c>
    </row>
    <row r="246" spans="1:22">
      <c r="G246" s="263"/>
      <c r="H246" s="263"/>
      <c r="I246" s="264"/>
      <c r="J246" s="264"/>
      <c r="K246" s="262">
        <f>K240+'утвержд опека на 02.05.2024'!K51</f>
        <v>143767584.06999999</v>
      </c>
      <c r="L246" s="262">
        <f>L240+'утвержд опека на 02.05.2024'!L51</f>
        <v>105375994.58</v>
      </c>
      <c r="M246" s="262">
        <f>M240+'утвержд опека на 02.05.2024'!M51</f>
        <v>108575994.58</v>
      </c>
    </row>
    <row r="247" spans="1:22">
      <c r="G247" s="211"/>
      <c r="H247" s="211"/>
      <c r="I247" s="212"/>
      <c r="J247" s="212"/>
      <c r="K247" s="262">
        <f>K241+'утвержд опека на 02.05.2024'!K52</f>
        <v>346673696.94</v>
      </c>
      <c r="L247" s="262">
        <f>L241+'утвержд опека на 02.05.2024'!L52</f>
        <v>242969789.14999998</v>
      </c>
      <c r="M247" s="262">
        <f>M241+'утвержд опека на 02.05.2024'!M52</f>
        <v>230892263.72</v>
      </c>
    </row>
    <row r="248" spans="1:22">
      <c r="G248" s="211"/>
      <c r="H248" s="212"/>
      <c r="I248" s="212"/>
      <c r="J248" s="212"/>
    </row>
    <row r="249" spans="1:22">
      <c r="H249" s="262"/>
      <c r="L249" s="262"/>
      <c r="M249" s="262"/>
    </row>
    <row r="250" spans="1:22">
      <c r="H250" s="262"/>
    </row>
  </sheetData>
  <mergeCells count="138">
    <mergeCell ref="A239:B241"/>
    <mergeCell ref="B199:B201"/>
    <mergeCell ref="B148:B150"/>
    <mergeCell ref="A154:B156"/>
    <mergeCell ref="B157:B159"/>
    <mergeCell ref="B160:B162"/>
    <mergeCell ref="B172:B174"/>
    <mergeCell ref="B233:B235"/>
    <mergeCell ref="B236:B238"/>
    <mergeCell ref="B184:B186"/>
    <mergeCell ref="B202:B204"/>
    <mergeCell ref="B226:B228"/>
    <mergeCell ref="B190:B192"/>
    <mergeCell ref="B217:B219"/>
    <mergeCell ref="A193:B195"/>
    <mergeCell ref="B196:B198"/>
    <mergeCell ref="B214:B216"/>
    <mergeCell ref="B187:B189"/>
    <mergeCell ref="B181:B183"/>
    <mergeCell ref="B64:B66"/>
    <mergeCell ref="B61:B63"/>
    <mergeCell ref="B67:B69"/>
    <mergeCell ref="B109:B111"/>
    <mergeCell ref="B118:B120"/>
    <mergeCell ref="B70:B72"/>
    <mergeCell ref="Q17:V17"/>
    <mergeCell ref="N45:N47"/>
    <mergeCell ref="B48:B50"/>
    <mergeCell ref="N48:N50"/>
    <mergeCell ref="B54:B56"/>
    <mergeCell ref="B45:B47"/>
    <mergeCell ref="B27:B29"/>
    <mergeCell ref="B30:B32"/>
    <mergeCell ref="B33:B35"/>
    <mergeCell ref="B36:B38"/>
    <mergeCell ref="N39:N41"/>
    <mergeCell ref="B42:B44"/>
    <mergeCell ref="N54:N56"/>
    <mergeCell ref="B51:B53"/>
    <mergeCell ref="N36:N38"/>
    <mergeCell ref="B39:B41"/>
    <mergeCell ref="H17:M17"/>
    <mergeCell ref="N124:N126"/>
    <mergeCell ref="B127:B129"/>
    <mergeCell ref="N127:N129"/>
    <mergeCell ref="B139:B141"/>
    <mergeCell ref="A136:B138"/>
    <mergeCell ref="N133:N135"/>
    <mergeCell ref="B133:B135"/>
    <mergeCell ref="A20:B20"/>
    <mergeCell ref="A21:B23"/>
    <mergeCell ref="B24:B26"/>
    <mergeCell ref="N70:N72"/>
    <mergeCell ref="N130:N132"/>
    <mergeCell ref="N67:N69"/>
    <mergeCell ref="N64:N66"/>
    <mergeCell ref="B79:B81"/>
    <mergeCell ref="B100:B102"/>
    <mergeCell ref="N100:N102"/>
    <mergeCell ref="B115:B117"/>
    <mergeCell ref="B121:B123"/>
    <mergeCell ref="B124:B126"/>
    <mergeCell ref="B57:B59"/>
    <mergeCell ref="B103:B105"/>
    <mergeCell ref="B112:B114"/>
    <mergeCell ref="B130:B132"/>
    <mergeCell ref="N236:N238"/>
    <mergeCell ref="N229:N231"/>
    <mergeCell ref="B229:B231"/>
    <mergeCell ref="A232:B232"/>
    <mergeCell ref="A223:B225"/>
    <mergeCell ref="N160:N162"/>
    <mergeCell ref="B145:B147"/>
    <mergeCell ref="B163:B165"/>
    <mergeCell ref="N163:N165"/>
    <mergeCell ref="B166:B168"/>
    <mergeCell ref="N166:N168"/>
    <mergeCell ref="B169:B171"/>
    <mergeCell ref="N175:N177"/>
    <mergeCell ref="N199:N201"/>
    <mergeCell ref="A178:B180"/>
    <mergeCell ref="B151:B153"/>
    <mergeCell ref="N217:N219"/>
    <mergeCell ref="N211:N213"/>
    <mergeCell ref="N220:N222"/>
    <mergeCell ref="B220:B222"/>
    <mergeCell ref="N214:N216"/>
    <mergeCell ref="A205:B207"/>
    <mergeCell ref="N145:N147"/>
    <mergeCell ref="N184:N186"/>
    <mergeCell ref="A14:V14"/>
    <mergeCell ref="A11:V11"/>
    <mergeCell ref="A12:V12"/>
    <mergeCell ref="A13:V13"/>
    <mergeCell ref="N79:N81"/>
    <mergeCell ref="B82:B84"/>
    <mergeCell ref="N82:N84"/>
    <mergeCell ref="N103:N105"/>
    <mergeCell ref="B106:B108"/>
    <mergeCell ref="B73:B75"/>
    <mergeCell ref="B76:B78"/>
    <mergeCell ref="N76:N78"/>
    <mergeCell ref="B85:B87"/>
    <mergeCell ref="B88:B90"/>
    <mergeCell ref="B97:B99"/>
    <mergeCell ref="N97:N99"/>
    <mergeCell ref="N91:N93"/>
    <mergeCell ref="B91:B93"/>
    <mergeCell ref="B94:B96"/>
    <mergeCell ref="N15:V15"/>
    <mergeCell ref="N16:N18"/>
    <mergeCell ref="O16:O18"/>
    <mergeCell ref="P16:V16"/>
    <mergeCell ref="P17:P18"/>
    <mergeCell ref="E181:E183"/>
    <mergeCell ref="E196:E198"/>
    <mergeCell ref="E208:E210"/>
    <mergeCell ref="E226:E228"/>
    <mergeCell ref="E233:E235"/>
    <mergeCell ref="A60:B60"/>
    <mergeCell ref="E15:E18"/>
    <mergeCell ref="F16:F18"/>
    <mergeCell ref="F15:M15"/>
    <mergeCell ref="E24:E26"/>
    <mergeCell ref="E61:E63"/>
    <mergeCell ref="E121:E123"/>
    <mergeCell ref="E139:E141"/>
    <mergeCell ref="E157:E159"/>
    <mergeCell ref="B142:B144"/>
    <mergeCell ref="B208:B210"/>
    <mergeCell ref="B211:B213"/>
    <mergeCell ref="B175:B177"/>
    <mergeCell ref="B15:B18"/>
    <mergeCell ref="C15:D16"/>
    <mergeCell ref="G16:M16"/>
    <mergeCell ref="C17:C18"/>
    <mergeCell ref="D17:D18"/>
    <mergeCell ref="G17:G18"/>
  </mergeCells>
  <pageMargins left="0" right="0" top="0" bottom="0" header="0.31496062992125984" footer="0.31496062992125984"/>
  <pageSetup paperSize="9" scale="65" orientation="landscape" r:id="rId1"/>
</worksheet>
</file>

<file path=xl/worksheets/sheet4.xml><?xml version="1.0" encoding="utf-8"?>
<worksheet xmlns="http://schemas.openxmlformats.org/spreadsheetml/2006/main" xmlns:r="http://schemas.openxmlformats.org/officeDocument/2006/relationships">
  <sheetPr>
    <tabColor rgb="FFFFC000"/>
  </sheetPr>
  <dimension ref="A1:V57"/>
  <sheetViews>
    <sheetView topLeftCell="C46" zoomScale="120" zoomScaleNormal="120" workbookViewId="0">
      <selection sqref="A1:V52"/>
    </sheetView>
  </sheetViews>
  <sheetFormatPr defaultColWidth="9.140625" defaultRowHeight="11.25"/>
  <cols>
    <col min="1" max="1" width="4.28515625" style="47" customWidth="1"/>
    <col min="2" max="2" width="25.7109375" style="47" customWidth="1"/>
    <col min="3" max="3" width="7" style="47" customWidth="1"/>
    <col min="4" max="4" width="5.85546875" style="47" customWidth="1"/>
    <col min="5" max="5" width="13.28515625" style="47" customWidth="1"/>
    <col min="6" max="6" width="21.5703125" style="47" customWidth="1"/>
    <col min="7" max="7" width="12.140625" style="47" customWidth="1"/>
    <col min="8" max="8" width="11.42578125" style="47" bestFit="1" customWidth="1"/>
    <col min="9" max="9" width="11.140625" style="47" customWidth="1"/>
    <col min="10" max="10" width="11.28515625" style="47" customWidth="1"/>
    <col min="11" max="13" width="11.42578125" style="47" bestFit="1" customWidth="1"/>
    <col min="14" max="14" width="17.7109375" style="47" customWidth="1"/>
    <col min="15" max="15" width="9.140625" style="47"/>
    <col min="16" max="16" width="5.140625" style="47" customWidth="1"/>
    <col min="17" max="22" width="5.42578125" style="47" customWidth="1"/>
    <col min="23" max="16384" width="9.140625" style="47"/>
  </cols>
  <sheetData>
    <row r="1" spans="1:22" ht="12">
      <c r="B1" s="178"/>
      <c r="C1" s="2"/>
      <c r="D1" s="2"/>
      <c r="E1" s="178"/>
      <c r="F1" s="178"/>
      <c r="G1" s="3"/>
      <c r="H1" s="3"/>
      <c r="I1" s="49"/>
      <c r="J1" s="3"/>
      <c r="K1" s="3"/>
      <c r="L1" s="3"/>
      <c r="M1" s="3"/>
      <c r="N1" s="178"/>
      <c r="O1" s="178"/>
      <c r="P1" s="181" t="s">
        <v>228</v>
      </c>
      <c r="Q1" s="181"/>
      <c r="R1" s="181"/>
      <c r="S1" s="181"/>
      <c r="T1" s="181"/>
      <c r="U1" s="181"/>
      <c r="V1" s="181"/>
    </row>
    <row r="2" spans="1:22" ht="12">
      <c r="B2" s="178"/>
      <c r="C2" s="2"/>
      <c r="D2" s="5"/>
      <c r="E2" s="178"/>
      <c r="F2" s="178"/>
      <c r="G2" s="3"/>
      <c r="H2" s="3"/>
      <c r="I2" s="49"/>
      <c r="J2" s="3"/>
      <c r="K2" s="3"/>
      <c r="L2" s="3"/>
      <c r="M2" s="3"/>
      <c r="N2" s="178"/>
      <c r="O2" s="178"/>
      <c r="P2" s="181" t="s">
        <v>83</v>
      </c>
      <c r="Q2" s="181"/>
      <c r="R2" s="181"/>
      <c r="S2" s="181"/>
      <c r="T2" s="181"/>
      <c r="U2" s="181"/>
      <c r="V2" s="181"/>
    </row>
    <row r="3" spans="1:22" ht="15" customHeight="1">
      <c r="B3" s="178"/>
      <c r="C3" s="2"/>
      <c r="D3" s="5"/>
      <c r="E3" s="178"/>
      <c r="F3" s="178"/>
      <c r="G3" s="3"/>
      <c r="H3" s="3"/>
      <c r="I3" s="49"/>
      <c r="J3" s="3"/>
      <c r="K3" s="3"/>
      <c r="L3" s="3"/>
      <c r="M3" s="3"/>
      <c r="N3" s="178"/>
      <c r="O3" s="178"/>
      <c r="P3" s="429" t="s">
        <v>84</v>
      </c>
      <c r="Q3" s="429"/>
      <c r="R3" s="429"/>
      <c r="S3" s="429"/>
      <c r="T3" s="429"/>
      <c r="U3" s="429"/>
      <c r="V3" s="429"/>
    </row>
    <row r="4" spans="1:22" ht="12">
      <c r="B4" s="178"/>
      <c r="C4" s="2"/>
      <c r="D4" s="2"/>
      <c r="E4" s="178"/>
      <c r="F4" s="178"/>
      <c r="G4" s="3"/>
      <c r="H4" s="3"/>
      <c r="I4" s="49"/>
      <c r="J4" s="3"/>
      <c r="K4" s="3"/>
      <c r="L4" s="3"/>
      <c r="M4" s="3"/>
      <c r="N4" s="178"/>
      <c r="O4" s="178"/>
      <c r="P4" s="25" t="s">
        <v>306</v>
      </c>
      <c r="Q4" s="181"/>
      <c r="R4" s="181"/>
      <c r="S4" s="181"/>
      <c r="T4" s="181"/>
      <c r="U4" s="181"/>
      <c r="V4" s="181"/>
    </row>
    <row r="5" spans="1:22" ht="12">
      <c r="B5" s="178"/>
      <c r="C5" s="2"/>
      <c r="D5" s="2"/>
      <c r="E5" s="178"/>
      <c r="F5" s="178"/>
      <c r="G5" s="3"/>
      <c r="H5" s="3"/>
      <c r="I5" s="49"/>
      <c r="J5" s="3"/>
      <c r="K5" s="3"/>
      <c r="L5" s="3"/>
      <c r="M5" s="3"/>
      <c r="N5" s="178"/>
      <c r="O5" s="178"/>
      <c r="P5" s="181"/>
      <c r="Q5" s="181"/>
      <c r="R5" s="181"/>
      <c r="S5" s="181"/>
      <c r="T5" s="181"/>
      <c r="U5" s="181"/>
      <c r="V5" s="181"/>
    </row>
    <row r="6" spans="1:22" ht="12">
      <c r="B6" s="178"/>
      <c r="C6" s="2"/>
      <c r="D6" s="2"/>
      <c r="E6" s="178"/>
      <c r="F6" s="178"/>
      <c r="G6" s="3"/>
      <c r="H6" s="3"/>
      <c r="I6" s="49"/>
      <c r="J6" s="3"/>
      <c r="K6" s="3"/>
      <c r="L6" s="3"/>
      <c r="M6" s="3"/>
      <c r="N6" s="178"/>
      <c r="O6" s="178"/>
      <c r="P6" s="181" t="s">
        <v>153</v>
      </c>
      <c r="Q6" s="181"/>
      <c r="R6" s="181"/>
      <c r="S6" s="181"/>
      <c r="T6" s="181"/>
      <c r="U6" s="181"/>
      <c r="V6" s="181"/>
    </row>
    <row r="7" spans="1:22" ht="12">
      <c r="B7" s="178"/>
      <c r="C7" s="2"/>
      <c r="D7" s="2"/>
      <c r="E7" s="178"/>
      <c r="F7" s="178"/>
      <c r="G7" s="3"/>
      <c r="H7" s="3"/>
      <c r="I7" s="49"/>
      <c r="J7" s="3"/>
      <c r="K7" s="3"/>
      <c r="L7" s="3"/>
      <c r="M7" s="3"/>
      <c r="N7" s="178"/>
      <c r="O7" s="178"/>
      <c r="P7" s="181" t="s">
        <v>152</v>
      </c>
      <c r="Q7" s="181"/>
      <c r="R7" s="181"/>
      <c r="S7" s="181"/>
      <c r="T7" s="181"/>
      <c r="U7" s="181"/>
      <c r="V7" s="181"/>
    </row>
    <row r="8" spans="1:22" ht="12">
      <c r="B8" s="178"/>
      <c r="C8" s="2"/>
      <c r="D8" s="2"/>
      <c r="E8" s="178"/>
      <c r="F8" s="178"/>
      <c r="G8" s="3"/>
      <c r="H8" s="3"/>
      <c r="I8" s="49"/>
      <c r="J8" s="3"/>
      <c r="K8" s="3"/>
      <c r="L8" s="3"/>
      <c r="M8" s="3"/>
      <c r="N8" s="178"/>
      <c r="O8" s="178"/>
      <c r="P8" s="181" t="s">
        <v>150</v>
      </c>
      <c r="Q8" s="181"/>
      <c r="R8" s="181"/>
      <c r="S8" s="181"/>
      <c r="T8" s="181"/>
      <c r="U8" s="181"/>
      <c r="V8" s="181"/>
    </row>
    <row r="9" spans="1:22" ht="12">
      <c r="B9" s="178"/>
      <c r="C9" s="2"/>
      <c r="D9" s="2"/>
      <c r="E9" s="178"/>
      <c r="F9" s="178"/>
      <c r="G9" s="3"/>
      <c r="H9" s="3"/>
      <c r="I9" s="49"/>
      <c r="J9" s="3"/>
      <c r="K9" s="3"/>
      <c r="L9" s="3"/>
      <c r="M9" s="3"/>
      <c r="N9" s="178"/>
      <c r="O9" s="178"/>
      <c r="P9" s="181" t="s">
        <v>163</v>
      </c>
      <c r="Q9" s="181"/>
      <c r="R9" s="181"/>
      <c r="S9" s="181"/>
      <c r="T9" s="181"/>
      <c r="U9" s="181"/>
      <c r="V9" s="181"/>
    </row>
    <row r="10" spans="1:22" ht="12">
      <c r="B10" s="178"/>
      <c r="C10" s="2"/>
      <c r="D10" s="2"/>
      <c r="E10" s="178"/>
      <c r="F10" s="178"/>
      <c r="G10" s="3"/>
      <c r="H10" s="3"/>
      <c r="I10" s="49"/>
      <c r="J10" s="3"/>
      <c r="K10" s="3"/>
      <c r="L10" s="3"/>
      <c r="M10" s="3"/>
      <c r="N10" s="178"/>
      <c r="O10" s="178"/>
      <c r="P10" s="181"/>
      <c r="Q10" s="181"/>
      <c r="R10" s="181"/>
      <c r="S10" s="181"/>
      <c r="T10" s="181"/>
      <c r="U10" s="181"/>
      <c r="V10" s="181"/>
    </row>
    <row r="11" spans="1:22" ht="12">
      <c r="B11" s="178"/>
      <c r="C11" s="2"/>
      <c r="D11" s="2"/>
      <c r="E11" s="178"/>
      <c r="F11" s="178"/>
      <c r="G11" s="3"/>
      <c r="H11" s="3"/>
      <c r="I11" s="49"/>
      <c r="J11" s="3"/>
      <c r="K11" s="3"/>
      <c r="L11" s="3"/>
      <c r="M11" s="3"/>
      <c r="N11" s="178"/>
      <c r="O11" s="178"/>
      <c r="P11" s="181"/>
      <c r="Q11" s="181"/>
      <c r="R11" s="181"/>
      <c r="S11" s="181"/>
      <c r="T11" s="181"/>
      <c r="U11" s="181"/>
      <c r="V11" s="181"/>
    </row>
    <row r="12" spans="1:22" ht="12">
      <c r="B12" s="178"/>
      <c r="C12" s="2"/>
      <c r="D12" s="2"/>
      <c r="E12" s="178"/>
      <c r="F12" s="178"/>
      <c r="G12" s="3"/>
      <c r="H12" s="3"/>
      <c r="I12" s="49"/>
      <c r="J12" s="3"/>
      <c r="K12" s="3"/>
      <c r="L12" s="3"/>
      <c r="M12" s="3"/>
      <c r="N12" s="178"/>
      <c r="O12" s="178"/>
      <c r="P12" s="181"/>
      <c r="Q12" s="181"/>
      <c r="R12" s="181"/>
      <c r="S12" s="181"/>
      <c r="T12" s="181"/>
      <c r="U12" s="181"/>
      <c r="V12" s="181"/>
    </row>
    <row r="13" spans="1:22">
      <c r="A13" s="287" t="s">
        <v>19</v>
      </c>
      <c r="B13" s="287"/>
      <c r="C13" s="287"/>
      <c r="D13" s="287"/>
      <c r="E13" s="287"/>
      <c r="F13" s="287"/>
      <c r="G13" s="287"/>
      <c r="H13" s="287"/>
      <c r="I13" s="287"/>
      <c r="J13" s="287"/>
      <c r="K13" s="287"/>
      <c r="L13" s="287"/>
      <c r="M13" s="287"/>
      <c r="N13" s="287"/>
      <c r="O13" s="287"/>
      <c r="P13" s="287"/>
      <c r="Q13" s="287"/>
      <c r="R13" s="287"/>
      <c r="S13" s="287"/>
      <c r="T13" s="287"/>
      <c r="U13" s="287"/>
      <c r="V13" s="287"/>
    </row>
    <row r="14" spans="1:22" ht="12">
      <c r="A14" s="432" t="s">
        <v>100</v>
      </c>
      <c r="B14" s="432"/>
      <c r="C14" s="432"/>
      <c r="D14" s="432"/>
      <c r="E14" s="432"/>
      <c r="F14" s="432"/>
      <c r="G14" s="432"/>
      <c r="H14" s="432"/>
      <c r="I14" s="432"/>
      <c r="J14" s="432"/>
      <c r="K14" s="432"/>
      <c r="L14" s="432"/>
      <c r="M14" s="432"/>
      <c r="N14" s="432"/>
      <c r="O14" s="432"/>
      <c r="P14" s="432"/>
      <c r="Q14" s="432"/>
      <c r="R14" s="432"/>
      <c r="S14" s="432"/>
      <c r="T14" s="432"/>
      <c r="U14" s="432"/>
      <c r="V14" s="432"/>
    </row>
    <row r="15" spans="1:22" ht="12">
      <c r="A15" s="432" t="s">
        <v>101</v>
      </c>
      <c r="B15" s="432"/>
      <c r="C15" s="432"/>
      <c r="D15" s="432"/>
      <c r="E15" s="432"/>
      <c r="F15" s="432"/>
      <c r="G15" s="432"/>
      <c r="H15" s="432"/>
      <c r="I15" s="432"/>
      <c r="J15" s="432"/>
      <c r="K15" s="432"/>
      <c r="L15" s="432"/>
      <c r="M15" s="432"/>
      <c r="N15" s="432"/>
      <c r="O15" s="432"/>
      <c r="P15" s="432"/>
      <c r="Q15" s="432"/>
      <c r="R15" s="432"/>
      <c r="S15" s="432"/>
      <c r="T15" s="432"/>
      <c r="U15" s="432"/>
      <c r="V15" s="432"/>
    </row>
    <row r="16" spans="1:22" ht="12">
      <c r="A16" s="428" t="s">
        <v>102</v>
      </c>
      <c r="B16" s="428"/>
      <c r="C16" s="428"/>
      <c r="D16" s="428"/>
      <c r="E16" s="428"/>
      <c r="F16" s="428"/>
      <c r="G16" s="428"/>
      <c r="H16" s="428"/>
      <c r="I16" s="428"/>
      <c r="J16" s="428"/>
      <c r="K16" s="428"/>
      <c r="L16" s="428"/>
      <c r="M16" s="428"/>
      <c r="N16" s="428"/>
      <c r="O16" s="428"/>
      <c r="P16" s="428"/>
      <c r="Q16" s="428"/>
      <c r="R16" s="428"/>
      <c r="S16" s="428"/>
      <c r="T16" s="428"/>
      <c r="U16" s="428"/>
      <c r="V16" s="428"/>
    </row>
    <row r="17" spans="1:22">
      <c r="B17" s="178"/>
      <c r="C17" s="2"/>
      <c r="D17" s="2"/>
      <c r="E17" s="178"/>
      <c r="F17" s="178"/>
      <c r="G17" s="3"/>
      <c r="H17" s="3"/>
      <c r="I17" s="49"/>
      <c r="J17" s="3"/>
      <c r="K17" s="3"/>
      <c r="L17" s="3"/>
      <c r="M17" s="3"/>
      <c r="N17" s="178"/>
      <c r="O17" s="178"/>
      <c r="P17" s="178"/>
      <c r="Q17" s="178"/>
      <c r="R17" s="178"/>
      <c r="S17" s="178"/>
      <c r="T17" s="178"/>
      <c r="U17" s="178"/>
      <c r="V17" s="178"/>
    </row>
    <row r="18" spans="1:22" ht="22.5" customHeight="1">
      <c r="A18" s="71" t="s">
        <v>39</v>
      </c>
      <c r="B18" s="427" t="s">
        <v>0</v>
      </c>
      <c r="C18" s="427" t="s">
        <v>1</v>
      </c>
      <c r="D18" s="427"/>
      <c r="E18" s="280" t="s">
        <v>124</v>
      </c>
      <c r="F18" s="297" t="s">
        <v>2</v>
      </c>
      <c r="G18" s="298"/>
      <c r="H18" s="298"/>
      <c r="I18" s="298"/>
      <c r="J18" s="298"/>
      <c r="K18" s="298"/>
      <c r="L18" s="298"/>
      <c r="M18" s="298"/>
      <c r="N18" s="297" t="s">
        <v>103</v>
      </c>
      <c r="O18" s="298"/>
      <c r="P18" s="298"/>
      <c r="Q18" s="298"/>
      <c r="R18" s="298"/>
      <c r="S18" s="298"/>
      <c r="T18" s="298"/>
      <c r="U18" s="298"/>
      <c r="V18" s="354"/>
    </row>
    <row r="19" spans="1:22">
      <c r="A19" s="88" t="s">
        <v>40</v>
      </c>
      <c r="B19" s="427"/>
      <c r="C19" s="427"/>
      <c r="D19" s="427"/>
      <c r="E19" s="281"/>
      <c r="F19" s="427" t="s">
        <v>3</v>
      </c>
      <c r="G19" s="431" t="s">
        <v>4</v>
      </c>
      <c r="H19" s="431"/>
      <c r="I19" s="431"/>
      <c r="J19" s="431"/>
      <c r="K19" s="431"/>
      <c r="L19" s="431"/>
      <c r="M19" s="431"/>
      <c r="N19" s="354" t="s">
        <v>5</v>
      </c>
      <c r="O19" s="427" t="s">
        <v>20</v>
      </c>
      <c r="P19" s="427" t="s">
        <v>6</v>
      </c>
      <c r="Q19" s="427"/>
      <c r="R19" s="427"/>
      <c r="S19" s="427"/>
      <c r="T19" s="427"/>
      <c r="U19" s="427"/>
      <c r="V19" s="427"/>
    </row>
    <row r="20" spans="1:22" ht="22.5" customHeight="1">
      <c r="A20" s="88"/>
      <c r="B20" s="427"/>
      <c r="C20" s="280" t="s">
        <v>10</v>
      </c>
      <c r="D20" s="280" t="s">
        <v>7</v>
      </c>
      <c r="E20" s="281"/>
      <c r="F20" s="427"/>
      <c r="G20" s="431" t="s">
        <v>8</v>
      </c>
      <c r="H20" s="431" t="s">
        <v>105</v>
      </c>
      <c r="I20" s="431"/>
      <c r="J20" s="431"/>
      <c r="K20" s="431"/>
      <c r="L20" s="431"/>
      <c r="M20" s="431"/>
      <c r="N20" s="354"/>
      <c r="O20" s="427"/>
      <c r="P20" s="427" t="s">
        <v>8</v>
      </c>
      <c r="Q20" s="427" t="s">
        <v>105</v>
      </c>
      <c r="R20" s="427"/>
      <c r="S20" s="427"/>
      <c r="T20" s="427"/>
      <c r="U20" s="427"/>
      <c r="V20" s="427"/>
    </row>
    <row r="21" spans="1:22">
      <c r="A21" s="91"/>
      <c r="B21" s="427"/>
      <c r="C21" s="282"/>
      <c r="D21" s="282"/>
      <c r="E21" s="282"/>
      <c r="F21" s="427"/>
      <c r="G21" s="431"/>
      <c r="H21" s="182">
        <v>2021</v>
      </c>
      <c r="I21" s="50">
        <v>2022</v>
      </c>
      <c r="J21" s="182">
        <v>2023</v>
      </c>
      <c r="K21" s="184">
        <v>2024</v>
      </c>
      <c r="L21" s="184">
        <v>2025</v>
      </c>
      <c r="M21" s="184">
        <v>2026</v>
      </c>
      <c r="N21" s="427"/>
      <c r="O21" s="427"/>
      <c r="P21" s="427"/>
      <c r="Q21" s="182">
        <v>2021</v>
      </c>
      <c r="R21" s="182">
        <v>2022</v>
      </c>
      <c r="S21" s="182">
        <v>2023</v>
      </c>
      <c r="T21" s="182">
        <v>2024</v>
      </c>
      <c r="U21" s="182">
        <v>2025</v>
      </c>
      <c r="V21" s="182">
        <v>2026</v>
      </c>
    </row>
    <row r="22" spans="1:22">
      <c r="A22" s="60">
        <v>1</v>
      </c>
      <c r="B22" s="6">
        <v>2</v>
      </c>
      <c r="C22" s="6">
        <v>3</v>
      </c>
      <c r="D22" s="6">
        <v>4</v>
      </c>
      <c r="E22" s="6">
        <v>5</v>
      </c>
      <c r="F22" s="24">
        <v>6</v>
      </c>
      <c r="G22" s="7">
        <v>7</v>
      </c>
      <c r="H22" s="7">
        <v>8</v>
      </c>
      <c r="I22" s="51">
        <v>9</v>
      </c>
      <c r="J22" s="7">
        <v>10</v>
      </c>
      <c r="K22" s="7">
        <v>11</v>
      </c>
      <c r="L22" s="7">
        <v>12</v>
      </c>
      <c r="M22" s="7">
        <v>13</v>
      </c>
      <c r="N22" s="24">
        <v>14</v>
      </c>
      <c r="O22" s="24">
        <v>15</v>
      </c>
      <c r="P22" s="24">
        <v>16</v>
      </c>
      <c r="Q22" s="24">
        <v>17</v>
      </c>
      <c r="R22" s="24">
        <v>18</v>
      </c>
      <c r="S22" s="24">
        <v>19</v>
      </c>
      <c r="T22" s="24">
        <v>20</v>
      </c>
      <c r="U22" s="24">
        <v>21</v>
      </c>
      <c r="V22" s="24">
        <v>22</v>
      </c>
    </row>
    <row r="23" spans="1:22" ht="11.25" customHeight="1">
      <c r="A23" s="310" t="s">
        <v>107</v>
      </c>
      <c r="B23" s="311"/>
      <c r="C23" s="180">
        <v>2021</v>
      </c>
      <c r="D23" s="179">
        <v>2026</v>
      </c>
      <c r="E23" s="290"/>
      <c r="F23" s="71"/>
      <c r="G23" s="43"/>
      <c r="H23" s="84"/>
      <c r="I23" s="43"/>
      <c r="J23" s="84"/>
      <c r="K23" s="43"/>
      <c r="L23" s="84"/>
      <c r="M23" s="43"/>
      <c r="N23" s="48"/>
      <c r="O23" s="53"/>
      <c r="P23" s="48"/>
      <c r="Q23" s="53"/>
      <c r="R23" s="48"/>
      <c r="S23" s="53"/>
      <c r="T23" s="48"/>
      <c r="U23" s="53"/>
      <c r="V23" s="48"/>
    </row>
    <row r="24" spans="1:22" ht="43.5" customHeight="1">
      <c r="A24" s="312"/>
      <c r="B24" s="313"/>
      <c r="C24" s="59"/>
      <c r="D24" s="54"/>
      <c r="E24" s="421"/>
      <c r="F24" s="72"/>
      <c r="G24" s="52"/>
      <c r="H24" s="92"/>
      <c r="I24" s="52"/>
      <c r="J24" s="92"/>
      <c r="K24" s="38"/>
      <c r="L24" s="39"/>
      <c r="M24" s="38"/>
      <c r="N24" s="54"/>
      <c r="O24" s="55"/>
      <c r="P24" s="54"/>
      <c r="Q24" s="55"/>
      <c r="R24" s="54"/>
      <c r="S24" s="55"/>
      <c r="T24" s="54"/>
      <c r="U24" s="55"/>
      <c r="V24" s="54"/>
    </row>
    <row r="25" spans="1:22" ht="31.5" customHeight="1">
      <c r="A25" s="314"/>
      <c r="B25" s="315"/>
      <c r="C25" s="63"/>
      <c r="D25" s="56"/>
      <c r="E25" s="292"/>
      <c r="F25" s="73"/>
      <c r="G25" s="46"/>
      <c r="H25" s="41"/>
      <c r="I25" s="46"/>
      <c r="J25" s="41"/>
      <c r="K25" s="46"/>
      <c r="L25" s="41"/>
      <c r="M25" s="46"/>
      <c r="N25" s="56"/>
      <c r="O25" s="57"/>
      <c r="P25" s="56"/>
      <c r="Q25" s="57"/>
      <c r="R25" s="56"/>
      <c r="S25" s="57"/>
      <c r="T25" s="56"/>
      <c r="U25" s="57"/>
      <c r="V25" s="56"/>
    </row>
    <row r="26" spans="1:22" ht="11.25" customHeight="1">
      <c r="A26" s="310" t="s">
        <v>108</v>
      </c>
      <c r="B26" s="311"/>
      <c r="C26" s="180">
        <v>2021</v>
      </c>
      <c r="D26" s="179">
        <v>2026</v>
      </c>
      <c r="E26" s="53"/>
      <c r="F26" s="71"/>
      <c r="G26" s="64"/>
      <c r="H26" s="37"/>
      <c r="I26" s="36"/>
      <c r="J26" s="37"/>
      <c r="K26" s="36"/>
      <c r="L26" s="37"/>
      <c r="M26" s="36"/>
      <c r="N26" s="54"/>
      <c r="O26" s="55"/>
      <c r="P26" s="54"/>
      <c r="Q26" s="55"/>
      <c r="R26" s="54"/>
      <c r="S26" s="55"/>
      <c r="T26" s="54"/>
      <c r="U26" s="55"/>
      <c r="V26" s="54"/>
    </row>
    <row r="27" spans="1:22" ht="22.5" customHeight="1">
      <c r="A27" s="312"/>
      <c r="B27" s="313"/>
      <c r="C27" s="59"/>
      <c r="D27" s="54"/>
      <c r="E27" s="55"/>
      <c r="F27" s="73"/>
      <c r="G27" s="65"/>
      <c r="H27" s="28"/>
      <c r="I27" s="40"/>
      <c r="J27" s="28"/>
      <c r="K27" s="40"/>
      <c r="L27" s="28"/>
      <c r="M27" s="40"/>
      <c r="N27" s="56"/>
      <c r="O27" s="57"/>
      <c r="P27" s="56"/>
      <c r="Q27" s="57"/>
      <c r="R27" s="56"/>
      <c r="S27" s="57"/>
      <c r="T27" s="56"/>
      <c r="U27" s="57"/>
      <c r="V27" s="56"/>
    </row>
    <row r="28" spans="1:22" ht="11.25" hidden="1" customHeight="1">
      <c r="A28" s="314"/>
      <c r="B28" s="315"/>
      <c r="C28" s="63"/>
      <c r="D28" s="56"/>
      <c r="E28" s="57"/>
      <c r="F28" s="73"/>
      <c r="G28" s="40"/>
      <c r="H28" s="28"/>
      <c r="I28" s="40"/>
      <c r="J28" s="28"/>
      <c r="K28" s="40"/>
      <c r="L28" s="28"/>
      <c r="M28" s="40"/>
      <c r="N28" s="54"/>
      <c r="O28" s="55"/>
      <c r="P28" s="54"/>
      <c r="Q28" s="55"/>
      <c r="R28" s="54"/>
      <c r="S28" s="55"/>
      <c r="T28" s="54"/>
      <c r="U28" s="55"/>
      <c r="V28" s="54"/>
    </row>
    <row r="29" spans="1:22">
      <c r="A29" s="83">
        <v>1</v>
      </c>
      <c r="B29" s="310" t="s">
        <v>75</v>
      </c>
      <c r="C29" s="180">
        <v>2021</v>
      </c>
      <c r="D29" s="179">
        <v>2026</v>
      </c>
      <c r="E29" s="290" t="s">
        <v>125</v>
      </c>
      <c r="F29" s="85" t="s">
        <v>9</v>
      </c>
      <c r="G29" s="41">
        <f>G30+G31</f>
        <v>10007738</v>
      </c>
      <c r="H29" s="41">
        <f t="shared" ref="H29:M29" si="0">H30+H31</f>
        <v>1166927</v>
      </c>
      <c r="I29" s="41">
        <f t="shared" si="0"/>
        <v>1274449</v>
      </c>
      <c r="J29" s="41">
        <f>J30+J31</f>
        <v>1820274</v>
      </c>
      <c r="K29" s="41">
        <f t="shared" si="0"/>
        <v>1984328</v>
      </c>
      <c r="L29" s="41">
        <f t="shared" si="0"/>
        <v>1880880</v>
      </c>
      <c r="M29" s="274">
        <f t="shared" si="0"/>
        <v>1880880</v>
      </c>
      <c r="N29" s="48"/>
      <c r="O29" s="53"/>
      <c r="P29" s="48"/>
      <c r="Q29" s="53"/>
      <c r="R29" s="48"/>
      <c r="S29" s="53"/>
      <c r="T29" s="48"/>
      <c r="U29" s="53"/>
      <c r="V29" s="48"/>
    </row>
    <row r="30" spans="1:22" ht="45" customHeight="1">
      <c r="A30" s="54"/>
      <c r="B30" s="312"/>
      <c r="C30" s="59"/>
      <c r="D30" s="54"/>
      <c r="E30" s="421"/>
      <c r="F30" s="82" t="s">
        <v>41</v>
      </c>
      <c r="G30" s="42"/>
      <c r="H30" s="42"/>
      <c r="I30" s="42"/>
      <c r="J30" s="42"/>
      <c r="K30" s="27">
        <f t="shared" ref="H30:M31" si="1">K33</f>
        <v>0</v>
      </c>
      <c r="L30" s="27">
        <f t="shared" si="1"/>
        <v>0</v>
      </c>
      <c r="M30" s="183">
        <f t="shared" si="1"/>
        <v>0</v>
      </c>
      <c r="N30" s="54"/>
      <c r="O30" s="55"/>
      <c r="P30" s="54"/>
      <c r="Q30" s="55"/>
      <c r="R30" s="54"/>
      <c r="S30" s="55"/>
      <c r="T30" s="54"/>
      <c r="U30" s="55"/>
      <c r="V30" s="54"/>
    </row>
    <row r="31" spans="1:22" ht="33.75">
      <c r="A31" s="56"/>
      <c r="B31" s="314"/>
      <c r="C31" s="63"/>
      <c r="D31" s="56"/>
      <c r="E31" s="292"/>
      <c r="F31" s="82" t="s">
        <v>42</v>
      </c>
      <c r="G31" s="27">
        <f>G34</f>
        <v>10007738</v>
      </c>
      <c r="H31" s="27">
        <f t="shared" si="1"/>
        <v>1166927</v>
      </c>
      <c r="I31" s="27">
        <f t="shared" si="1"/>
        <v>1274449</v>
      </c>
      <c r="J31" s="27">
        <f>J34</f>
        <v>1820274</v>
      </c>
      <c r="K31" s="27">
        <f t="shared" si="1"/>
        <v>1984328</v>
      </c>
      <c r="L31" s="27">
        <f t="shared" si="1"/>
        <v>1880880</v>
      </c>
      <c r="M31" s="183">
        <f t="shared" si="1"/>
        <v>1880880</v>
      </c>
      <c r="N31" s="56"/>
      <c r="O31" s="57"/>
      <c r="P31" s="56"/>
      <c r="Q31" s="57"/>
      <c r="R31" s="56"/>
      <c r="S31" s="57"/>
      <c r="T31" s="56"/>
      <c r="U31" s="57"/>
      <c r="V31" s="56"/>
    </row>
    <row r="32" spans="1:22">
      <c r="A32" s="68" t="s">
        <v>11</v>
      </c>
      <c r="B32" s="321" t="s">
        <v>161</v>
      </c>
      <c r="C32" s="180">
        <v>2021</v>
      </c>
      <c r="D32" s="179">
        <v>2026</v>
      </c>
      <c r="E32" s="290"/>
      <c r="F32" s="85" t="s">
        <v>9</v>
      </c>
      <c r="G32" s="27">
        <f>G33+G34</f>
        <v>10007738</v>
      </c>
      <c r="H32" s="27">
        <f t="shared" ref="H32:M32" si="2">H33+H34</f>
        <v>1166927</v>
      </c>
      <c r="I32" s="27">
        <f t="shared" si="2"/>
        <v>1274449</v>
      </c>
      <c r="J32" s="27">
        <f t="shared" si="2"/>
        <v>1820274</v>
      </c>
      <c r="K32" s="27">
        <f t="shared" si="2"/>
        <v>1984328</v>
      </c>
      <c r="L32" s="27">
        <f t="shared" si="2"/>
        <v>1880880</v>
      </c>
      <c r="M32" s="27">
        <f t="shared" si="2"/>
        <v>1880880</v>
      </c>
      <c r="N32" s="430" t="s">
        <v>72</v>
      </c>
      <c r="O32" s="61" t="s">
        <v>22</v>
      </c>
      <c r="P32" s="54">
        <f>(Q32+R32+S32+T32+U32+V32)/6</f>
        <v>82.25</v>
      </c>
      <c r="Q32" s="55">
        <v>82</v>
      </c>
      <c r="R32" s="54">
        <v>82.1</v>
      </c>
      <c r="S32" s="55">
        <v>82.2</v>
      </c>
      <c r="T32" s="54">
        <v>82.3</v>
      </c>
      <c r="U32" s="55">
        <v>82.4</v>
      </c>
      <c r="V32" s="54">
        <v>82.5</v>
      </c>
    </row>
    <row r="33" spans="1:22" ht="56.25">
      <c r="A33" s="34"/>
      <c r="B33" s="322"/>
      <c r="C33" s="59"/>
      <c r="D33" s="54"/>
      <c r="E33" s="421"/>
      <c r="F33" s="82" t="s">
        <v>41</v>
      </c>
      <c r="G33" s="27"/>
      <c r="H33" s="27"/>
      <c r="I33" s="27"/>
      <c r="J33" s="27"/>
      <c r="K33" s="27"/>
      <c r="L33" s="27"/>
      <c r="M33" s="27"/>
      <c r="N33" s="430"/>
      <c r="O33" s="61"/>
      <c r="P33" s="54"/>
      <c r="Q33" s="55"/>
      <c r="R33" s="54"/>
      <c r="S33" s="55"/>
      <c r="T33" s="54"/>
      <c r="U33" s="55"/>
      <c r="V33" s="54"/>
    </row>
    <row r="34" spans="1:22" ht="33.75">
      <c r="A34" s="81"/>
      <c r="B34" s="323"/>
      <c r="C34" s="63"/>
      <c r="D34" s="56"/>
      <c r="E34" s="292"/>
      <c r="F34" s="93" t="s">
        <v>42</v>
      </c>
      <c r="G34" s="37">
        <f>H34+I34+J34+K34+L34+M34</f>
        <v>10007738</v>
      </c>
      <c r="H34" s="37">
        <v>1166927</v>
      </c>
      <c r="I34" s="37">
        <v>1274449</v>
      </c>
      <c r="J34" s="37">
        <v>1820274</v>
      </c>
      <c r="K34" s="37">
        <v>1984328</v>
      </c>
      <c r="L34" s="37">
        <v>1880880</v>
      </c>
      <c r="M34" s="27">
        <v>1880880</v>
      </c>
      <c r="N34" s="430"/>
      <c r="O34" s="61"/>
      <c r="P34" s="54"/>
      <c r="Q34" s="55"/>
      <c r="R34" s="54"/>
      <c r="S34" s="55"/>
      <c r="T34" s="54"/>
      <c r="U34" s="55"/>
      <c r="V34" s="54"/>
    </row>
    <row r="35" spans="1:22" ht="11.25" customHeight="1">
      <c r="A35" s="310" t="s">
        <v>109</v>
      </c>
      <c r="B35" s="311"/>
      <c r="C35" s="180">
        <v>2021</v>
      </c>
      <c r="D35" s="179">
        <v>2026</v>
      </c>
      <c r="E35" s="53"/>
      <c r="F35" s="71"/>
      <c r="G35" s="36"/>
      <c r="H35" s="37"/>
      <c r="I35" s="36"/>
      <c r="J35" s="37"/>
      <c r="K35" s="36"/>
      <c r="L35" s="37"/>
      <c r="M35" s="36"/>
      <c r="N35" s="58"/>
      <c r="O35" s="48"/>
      <c r="P35" s="53"/>
      <c r="Q35" s="48"/>
      <c r="R35" s="53"/>
      <c r="S35" s="48"/>
      <c r="T35" s="53"/>
      <c r="U35" s="48"/>
      <c r="V35" s="76"/>
    </row>
    <row r="36" spans="1:22">
      <c r="A36" s="312"/>
      <c r="B36" s="313"/>
      <c r="C36" s="59"/>
      <c r="D36" s="54"/>
      <c r="E36" s="55"/>
      <c r="F36" s="72"/>
      <c r="G36" s="38"/>
      <c r="H36" s="39"/>
      <c r="I36" s="38"/>
      <c r="J36" s="39"/>
      <c r="K36" s="38"/>
      <c r="L36" s="39"/>
      <c r="M36" s="38"/>
      <c r="N36" s="59"/>
      <c r="O36" s="54"/>
      <c r="P36" s="55"/>
      <c r="Q36" s="54"/>
      <c r="R36" s="55"/>
      <c r="S36" s="54"/>
      <c r="T36" s="55"/>
      <c r="U36" s="54"/>
      <c r="V36" s="78"/>
    </row>
    <row r="37" spans="1:22">
      <c r="A37" s="314"/>
      <c r="B37" s="315"/>
      <c r="C37" s="63"/>
      <c r="D37" s="56"/>
      <c r="E37" s="57"/>
      <c r="F37" s="73"/>
      <c r="G37" s="40"/>
      <c r="H37" s="28"/>
      <c r="I37" s="40"/>
      <c r="J37" s="28"/>
      <c r="K37" s="40"/>
      <c r="L37" s="28"/>
      <c r="M37" s="40"/>
      <c r="N37" s="63"/>
      <c r="O37" s="56"/>
      <c r="P37" s="57"/>
      <c r="Q37" s="56"/>
      <c r="R37" s="57"/>
      <c r="S37" s="56"/>
      <c r="T37" s="57"/>
      <c r="U37" s="56"/>
      <c r="V37" s="80"/>
    </row>
    <row r="38" spans="1:22">
      <c r="A38" s="74" t="s">
        <v>12</v>
      </c>
      <c r="B38" s="310" t="s">
        <v>73</v>
      </c>
      <c r="C38" s="180">
        <v>2021</v>
      </c>
      <c r="D38" s="179">
        <v>2026</v>
      </c>
      <c r="E38" s="290" t="s">
        <v>125</v>
      </c>
      <c r="F38" s="91" t="s">
        <v>9</v>
      </c>
      <c r="G38" s="41">
        <f>G39+G40</f>
        <v>85563732</v>
      </c>
      <c r="H38" s="41">
        <f>H39+H40</f>
        <v>13704442</v>
      </c>
      <c r="I38" s="41">
        <f t="shared" ref="I38:M38" si="3">I39+I40</f>
        <v>13679036</v>
      </c>
      <c r="J38" s="41">
        <f>J39+J40</f>
        <v>14228129</v>
      </c>
      <c r="K38" s="41">
        <f t="shared" si="3"/>
        <v>15320785</v>
      </c>
      <c r="L38" s="41">
        <f t="shared" si="3"/>
        <v>14315670</v>
      </c>
      <c r="M38" s="274">
        <f t="shared" si="3"/>
        <v>14315670</v>
      </c>
      <c r="N38" s="59"/>
      <c r="O38" s="54"/>
      <c r="P38" s="55"/>
      <c r="Q38" s="54"/>
      <c r="R38" s="55"/>
      <c r="S38" s="54"/>
      <c r="T38" s="55"/>
      <c r="U38" s="54"/>
      <c r="V38" s="78"/>
    </row>
    <row r="39" spans="1:22" ht="45" customHeight="1">
      <c r="A39" s="34"/>
      <c r="B39" s="312"/>
      <c r="C39" s="59"/>
      <c r="D39" s="54"/>
      <c r="E39" s="421"/>
      <c r="F39" s="82" t="s">
        <v>41</v>
      </c>
      <c r="G39" s="27"/>
      <c r="H39" s="27"/>
      <c r="I39" s="27"/>
      <c r="J39" s="27"/>
      <c r="K39" s="27">
        <f>K42+K45+K48</f>
        <v>0</v>
      </c>
      <c r="L39" s="27">
        <f t="shared" ref="L39:M39" si="4">L42+L45+L48</f>
        <v>0</v>
      </c>
      <c r="M39" s="183">
        <f t="shared" si="4"/>
        <v>0</v>
      </c>
      <c r="N39" s="59"/>
      <c r="O39" s="54"/>
      <c r="P39" s="55"/>
      <c r="Q39" s="54"/>
      <c r="R39" s="55"/>
      <c r="S39" s="54"/>
      <c r="T39" s="55"/>
      <c r="U39" s="54"/>
      <c r="V39" s="78"/>
    </row>
    <row r="40" spans="1:22" ht="33.75">
      <c r="A40" s="81"/>
      <c r="B40" s="314"/>
      <c r="C40" s="63"/>
      <c r="D40" s="56"/>
      <c r="E40" s="292"/>
      <c r="F40" s="82" t="s">
        <v>42</v>
      </c>
      <c r="G40" s="27">
        <f>H40+I40+J40+K40+L40+M40</f>
        <v>85563732</v>
      </c>
      <c r="H40" s="27">
        <f>H43+H46+H49</f>
        <v>13704442</v>
      </c>
      <c r="I40" s="27">
        <f t="shared" ref="I40:M40" si="5">I43+I46+I49</f>
        <v>13679036</v>
      </c>
      <c r="J40" s="27">
        <f>J43+J46+J49</f>
        <v>14228129</v>
      </c>
      <c r="K40" s="27">
        <f t="shared" si="5"/>
        <v>15320785</v>
      </c>
      <c r="L40" s="27">
        <f t="shared" si="5"/>
        <v>14315670</v>
      </c>
      <c r="M40" s="183">
        <f t="shared" si="5"/>
        <v>14315670</v>
      </c>
      <c r="N40" s="63"/>
      <c r="O40" s="56"/>
      <c r="P40" s="57"/>
      <c r="Q40" s="56"/>
      <c r="R40" s="57"/>
      <c r="S40" s="56"/>
      <c r="T40" s="57"/>
      <c r="U40" s="56"/>
      <c r="V40" s="80"/>
    </row>
    <row r="41" spans="1:22">
      <c r="A41" s="68" t="s">
        <v>13</v>
      </c>
      <c r="B41" s="321" t="s">
        <v>162</v>
      </c>
      <c r="C41" s="180">
        <v>2021</v>
      </c>
      <c r="D41" s="179">
        <v>2026</v>
      </c>
      <c r="E41" s="290"/>
      <c r="F41" s="85" t="s">
        <v>9</v>
      </c>
      <c r="G41" s="27">
        <f>G42+G43</f>
        <v>15657131.120000001</v>
      </c>
      <c r="H41" s="27">
        <f t="shared" ref="H41:M41" si="6">H42+H43</f>
        <v>4990139</v>
      </c>
      <c r="I41" s="27">
        <f t="shared" si="6"/>
        <v>4997598</v>
      </c>
      <c r="J41" s="27">
        <f t="shared" si="6"/>
        <v>5669394.1200000001</v>
      </c>
      <c r="K41" s="27">
        <f t="shared" si="6"/>
        <v>5734970</v>
      </c>
      <c r="L41" s="27">
        <f t="shared" si="6"/>
        <v>5734970</v>
      </c>
      <c r="M41" s="27">
        <f t="shared" si="6"/>
        <v>5734970</v>
      </c>
      <c r="N41" s="422" t="s">
        <v>76</v>
      </c>
      <c r="O41" s="61" t="s">
        <v>22</v>
      </c>
      <c r="P41" s="54">
        <v>100</v>
      </c>
      <c r="Q41" s="55">
        <v>100</v>
      </c>
      <c r="R41" s="54">
        <v>100</v>
      </c>
      <c r="S41" s="55">
        <v>100</v>
      </c>
      <c r="T41" s="54">
        <v>100</v>
      </c>
      <c r="U41" s="55">
        <v>100</v>
      </c>
      <c r="V41" s="54">
        <v>100</v>
      </c>
    </row>
    <row r="42" spans="1:22" ht="56.25">
      <c r="A42" s="34"/>
      <c r="B42" s="322"/>
      <c r="C42" s="59"/>
      <c r="D42" s="54"/>
      <c r="E42" s="421"/>
      <c r="F42" s="82" t="s">
        <v>41</v>
      </c>
      <c r="G42" s="27"/>
      <c r="H42" s="27"/>
      <c r="I42" s="27"/>
      <c r="J42" s="27"/>
      <c r="K42" s="27"/>
      <c r="L42" s="27"/>
      <c r="M42" s="27"/>
      <c r="N42" s="422"/>
      <c r="O42" s="61"/>
      <c r="P42" s="54"/>
      <c r="Q42" s="55"/>
      <c r="R42" s="54"/>
      <c r="S42" s="55"/>
      <c r="T42" s="54"/>
      <c r="U42" s="55"/>
      <c r="V42" s="54"/>
    </row>
    <row r="43" spans="1:22" ht="122.25" customHeight="1">
      <c r="A43" s="81"/>
      <c r="B43" s="323"/>
      <c r="C43" s="63"/>
      <c r="D43" s="56"/>
      <c r="E43" s="292"/>
      <c r="F43" s="276" t="s">
        <v>42</v>
      </c>
      <c r="G43" s="27">
        <f>H43+I43+J43</f>
        <v>15657131.120000001</v>
      </c>
      <c r="H43" s="27">
        <v>4990139</v>
      </c>
      <c r="I43" s="27">
        <v>4997598</v>
      </c>
      <c r="J43" s="27">
        <v>5669394.1200000001</v>
      </c>
      <c r="K43" s="27">
        <v>5734970</v>
      </c>
      <c r="L43" s="27">
        <v>5734970</v>
      </c>
      <c r="M43" s="27">
        <v>5734970</v>
      </c>
      <c r="N43" s="423"/>
      <c r="O43" s="94"/>
      <c r="P43" s="56"/>
      <c r="Q43" s="57"/>
      <c r="R43" s="56"/>
      <c r="S43" s="57"/>
      <c r="T43" s="56"/>
      <c r="U43" s="57"/>
      <c r="V43" s="56"/>
    </row>
    <row r="44" spans="1:22">
      <c r="A44" s="68" t="s">
        <v>118</v>
      </c>
      <c r="B44" s="321" t="s">
        <v>74</v>
      </c>
      <c r="C44" s="180">
        <v>2021</v>
      </c>
      <c r="D44" s="179">
        <v>2026</v>
      </c>
      <c r="E44" s="290"/>
      <c r="F44" s="85" t="s">
        <v>9</v>
      </c>
      <c r="G44" s="27">
        <f>G45+G46</f>
        <v>11439324.879999999</v>
      </c>
      <c r="H44" s="27">
        <f>H45+H46</f>
        <v>3994288</v>
      </c>
      <c r="I44" s="27">
        <f t="shared" ref="I44:M44" si="7">I45+I46</f>
        <v>3869752</v>
      </c>
      <c r="J44" s="27">
        <f t="shared" si="7"/>
        <v>3575284.88</v>
      </c>
      <c r="K44" s="27">
        <f t="shared" si="7"/>
        <v>4601430</v>
      </c>
      <c r="L44" s="27">
        <f t="shared" si="7"/>
        <v>3596315</v>
      </c>
      <c r="M44" s="27">
        <f t="shared" si="7"/>
        <v>3596315</v>
      </c>
      <c r="N44" s="424" t="s">
        <v>77</v>
      </c>
      <c r="O44" s="62" t="s">
        <v>22</v>
      </c>
      <c r="P44" s="48">
        <v>100</v>
      </c>
      <c r="Q44" s="53">
        <v>100</v>
      </c>
      <c r="R44" s="48">
        <v>100</v>
      </c>
      <c r="S44" s="53">
        <v>100</v>
      </c>
      <c r="T44" s="48">
        <v>100</v>
      </c>
      <c r="U44" s="53">
        <v>100</v>
      </c>
      <c r="V44" s="48">
        <v>100</v>
      </c>
    </row>
    <row r="45" spans="1:22" ht="56.25">
      <c r="A45" s="34"/>
      <c r="B45" s="322"/>
      <c r="C45" s="59"/>
      <c r="D45" s="54"/>
      <c r="E45" s="421"/>
      <c r="F45" s="82" t="s">
        <v>41</v>
      </c>
      <c r="G45" s="27"/>
      <c r="H45" s="27"/>
      <c r="I45" s="27"/>
      <c r="J45" s="27"/>
      <c r="K45" s="27"/>
      <c r="L45" s="27"/>
      <c r="M45" s="27"/>
      <c r="N45" s="425"/>
      <c r="O45" s="61"/>
      <c r="P45" s="54"/>
      <c r="Q45" s="55"/>
      <c r="R45" s="54"/>
      <c r="S45" s="55"/>
      <c r="T45" s="54"/>
      <c r="U45" s="55"/>
      <c r="V45" s="54"/>
    </row>
    <row r="46" spans="1:22" ht="156.75" customHeight="1">
      <c r="A46" s="81"/>
      <c r="B46" s="323"/>
      <c r="C46" s="63"/>
      <c r="D46" s="56"/>
      <c r="E46" s="292"/>
      <c r="F46" s="276" t="s">
        <v>42</v>
      </c>
      <c r="G46" s="27">
        <f>H46+I46+J46</f>
        <v>11439324.879999999</v>
      </c>
      <c r="H46" s="27">
        <v>3994288</v>
      </c>
      <c r="I46" s="27">
        <v>3869752</v>
      </c>
      <c r="J46" s="27">
        <v>3575284.88</v>
      </c>
      <c r="K46" s="27">
        <v>4601430</v>
      </c>
      <c r="L46" s="27">
        <v>3596315</v>
      </c>
      <c r="M46" s="27">
        <v>3596315</v>
      </c>
      <c r="N46" s="426"/>
      <c r="O46" s="94"/>
      <c r="P46" s="56"/>
      <c r="Q46" s="57"/>
      <c r="R46" s="56"/>
      <c r="S46" s="57"/>
      <c r="T46" s="56"/>
      <c r="U46" s="57"/>
      <c r="V46" s="56"/>
    </row>
    <row r="47" spans="1:22">
      <c r="A47" s="68" t="s">
        <v>119</v>
      </c>
      <c r="B47" s="321" t="s">
        <v>126</v>
      </c>
      <c r="C47" s="180">
        <v>2021</v>
      </c>
      <c r="D47" s="179">
        <v>2026</v>
      </c>
      <c r="E47" s="290"/>
      <c r="F47" s="85" t="s">
        <v>9</v>
      </c>
      <c r="G47" s="27">
        <f>G48+G49</f>
        <v>14515151</v>
      </c>
      <c r="H47" s="27">
        <f t="shared" ref="H47:M47" si="8">H48+H49</f>
        <v>4720015</v>
      </c>
      <c r="I47" s="27">
        <f t="shared" si="8"/>
        <v>4811686</v>
      </c>
      <c r="J47" s="27">
        <f t="shared" si="8"/>
        <v>4983450</v>
      </c>
      <c r="K47" s="27">
        <f t="shared" si="8"/>
        <v>4984385</v>
      </c>
      <c r="L47" s="27">
        <f t="shared" si="8"/>
        <v>4984385</v>
      </c>
      <c r="M47" s="27">
        <f t="shared" si="8"/>
        <v>4984385</v>
      </c>
      <c r="N47" s="316" t="s">
        <v>186</v>
      </c>
      <c r="O47" s="62" t="s">
        <v>22</v>
      </c>
      <c r="P47" s="48">
        <v>100</v>
      </c>
      <c r="Q47" s="53">
        <v>100</v>
      </c>
      <c r="R47" s="48">
        <v>100</v>
      </c>
      <c r="S47" s="53">
        <v>100</v>
      </c>
      <c r="T47" s="48">
        <v>100</v>
      </c>
      <c r="U47" s="53">
        <v>100</v>
      </c>
      <c r="V47" s="48">
        <v>100</v>
      </c>
    </row>
    <row r="48" spans="1:22" ht="56.25">
      <c r="A48" s="34"/>
      <c r="B48" s="322"/>
      <c r="C48" s="59"/>
      <c r="D48" s="54"/>
      <c r="E48" s="421"/>
      <c r="F48" s="82" t="s">
        <v>41</v>
      </c>
      <c r="G48" s="27">
        <f>H48+I48+J48</f>
        <v>0</v>
      </c>
      <c r="H48" s="27"/>
      <c r="I48" s="27"/>
      <c r="J48" s="27"/>
      <c r="K48" s="27"/>
      <c r="L48" s="27"/>
      <c r="M48" s="27"/>
      <c r="N48" s="317"/>
      <c r="O48" s="61"/>
      <c r="P48" s="54"/>
      <c r="Q48" s="55"/>
      <c r="R48" s="54"/>
      <c r="S48" s="55"/>
      <c r="T48" s="54"/>
      <c r="U48" s="55"/>
      <c r="V48" s="54"/>
    </row>
    <row r="49" spans="1:22" ht="66.75" customHeight="1">
      <c r="A49" s="81"/>
      <c r="B49" s="323"/>
      <c r="C49" s="63"/>
      <c r="D49" s="56"/>
      <c r="E49" s="292"/>
      <c r="F49" s="276" t="s">
        <v>42</v>
      </c>
      <c r="G49" s="27">
        <f>H49+I49+J49</f>
        <v>14515151</v>
      </c>
      <c r="H49" s="27">
        <v>4720015</v>
      </c>
      <c r="I49" s="27">
        <v>4811686</v>
      </c>
      <c r="J49" s="27">
        <v>4983450</v>
      </c>
      <c r="K49" s="27">
        <v>4984385</v>
      </c>
      <c r="L49" s="27">
        <v>4984385</v>
      </c>
      <c r="M49" s="27">
        <v>4984385</v>
      </c>
      <c r="N49" s="317"/>
      <c r="O49" s="61"/>
      <c r="P49" s="54"/>
      <c r="Q49" s="55"/>
      <c r="R49" s="54"/>
      <c r="S49" s="55"/>
      <c r="T49" s="54"/>
      <c r="U49" s="55"/>
      <c r="V49" s="54"/>
    </row>
    <row r="50" spans="1:22" ht="11.25" customHeight="1">
      <c r="A50" s="310" t="s">
        <v>98</v>
      </c>
      <c r="B50" s="311"/>
      <c r="C50" s="180">
        <v>2021</v>
      </c>
      <c r="D50" s="179">
        <v>2026</v>
      </c>
      <c r="E50" s="76"/>
      <c r="F50" s="79" t="s">
        <v>9</v>
      </c>
      <c r="G50" s="42">
        <f>H50+I50+J50+K50+L50+M50</f>
        <v>95571470</v>
      </c>
      <c r="H50" s="42">
        <f t="shared" ref="H50:M50" si="9">H29+H38</f>
        <v>14871369</v>
      </c>
      <c r="I50" s="42">
        <f t="shared" si="9"/>
        <v>14953485</v>
      </c>
      <c r="J50" s="42">
        <f t="shared" si="9"/>
        <v>16048403</v>
      </c>
      <c r="K50" s="42">
        <f t="shared" si="9"/>
        <v>17305113</v>
      </c>
      <c r="L50" s="42">
        <f t="shared" si="9"/>
        <v>16196550</v>
      </c>
      <c r="M50" s="275">
        <f t="shared" si="9"/>
        <v>16196550</v>
      </c>
      <c r="N50" s="58"/>
      <c r="O50" s="48"/>
      <c r="P50" s="53"/>
      <c r="Q50" s="48"/>
      <c r="R50" s="53"/>
      <c r="S50" s="48"/>
      <c r="T50" s="53"/>
      <c r="U50" s="48"/>
      <c r="V50" s="76"/>
    </row>
    <row r="51" spans="1:22" ht="46.5" customHeight="1">
      <c r="A51" s="312"/>
      <c r="B51" s="313"/>
      <c r="C51" s="59"/>
      <c r="D51" s="54"/>
      <c r="E51" s="78"/>
      <c r="F51" s="77" t="s">
        <v>41</v>
      </c>
      <c r="G51" s="42">
        <f>H51+I51+J51+K51+L51+M51</f>
        <v>0</v>
      </c>
      <c r="H51" s="42"/>
      <c r="I51" s="42"/>
      <c r="J51" s="42"/>
      <c r="K51" s="27">
        <f>K30+K39</f>
        <v>0</v>
      </c>
      <c r="L51" s="27">
        <f t="shared" ref="L51:M51" si="10">L30+L39</f>
        <v>0</v>
      </c>
      <c r="M51" s="183">
        <f t="shared" si="10"/>
        <v>0</v>
      </c>
      <c r="N51" s="59"/>
      <c r="O51" s="54"/>
      <c r="P51" s="55"/>
      <c r="Q51" s="54"/>
      <c r="R51" s="55"/>
      <c r="S51" s="54"/>
      <c r="T51" s="55"/>
      <c r="U51" s="54"/>
      <c r="V51" s="78"/>
    </row>
    <row r="52" spans="1:22" ht="33.75">
      <c r="A52" s="314"/>
      <c r="B52" s="315"/>
      <c r="C52" s="63"/>
      <c r="D52" s="56"/>
      <c r="E52" s="80"/>
      <c r="F52" s="77" t="s">
        <v>42</v>
      </c>
      <c r="G52" s="42">
        <f>G31+G40</f>
        <v>95571470</v>
      </c>
      <c r="H52" s="42">
        <f>H40+H31</f>
        <v>14871369</v>
      </c>
      <c r="I52" s="42">
        <f t="shared" ref="I52:M52" si="11">I40+I31</f>
        <v>14953485</v>
      </c>
      <c r="J52" s="42">
        <f>J29+J38</f>
        <v>16048403</v>
      </c>
      <c r="K52" s="42">
        <f t="shared" si="11"/>
        <v>17305113</v>
      </c>
      <c r="L52" s="42">
        <f t="shared" si="11"/>
        <v>16196550</v>
      </c>
      <c r="M52" s="275">
        <f t="shared" si="11"/>
        <v>16196550</v>
      </c>
      <c r="N52" s="63"/>
      <c r="O52" s="56"/>
      <c r="P52" s="57"/>
      <c r="Q52" s="56"/>
      <c r="R52" s="57"/>
      <c r="S52" s="56"/>
      <c r="T52" s="57"/>
      <c r="U52" s="56"/>
      <c r="V52" s="80"/>
    </row>
    <row r="53" spans="1:22">
      <c r="J53" s="95"/>
      <c r="K53" s="95"/>
      <c r="L53" s="95"/>
      <c r="M53" s="95"/>
    </row>
    <row r="54" spans="1:22">
      <c r="J54" s="95"/>
      <c r="K54" s="95"/>
      <c r="L54" s="95"/>
      <c r="M54" s="95"/>
    </row>
    <row r="57" spans="1:22">
      <c r="I57" s="45"/>
      <c r="J57" s="45"/>
      <c r="K57" s="45"/>
    </row>
  </sheetData>
  <mergeCells count="42">
    <mergeCell ref="A50:B52"/>
    <mergeCell ref="P3:V3"/>
    <mergeCell ref="B32:B34"/>
    <mergeCell ref="N32:N34"/>
    <mergeCell ref="F19:F21"/>
    <mergeCell ref="G19:M19"/>
    <mergeCell ref="N19:N21"/>
    <mergeCell ref="C20:C21"/>
    <mergeCell ref="D20:D21"/>
    <mergeCell ref="G20:G21"/>
    <mergeCell ref="H20:M20"/>
    <mergeCell ref="B18:B21"/>
    <mergeCell ref="C18:D19"/>
    <mergeCell ref="A13:V13"/>
    <mergeCell ref="A14:V14"/>
    <mergeCell ref="A15:V15"/>
    <mergeCell ref="A16:V16"/>
    <mergeCell ref="E23:E25"/>
    <mergeCell ref="E18:E21"/>
    <mergeCell ref="F18:M18"/>
    <mergeCell ref="N18:V18"/>
    <mergeCell ref="Q20:V20"/>
    <mergeCell ref="B29:B31"/>
    <mergeCell ref="O19:O21"/>
    <mergeCell ref="P19:V19"/>
    <mergeCell ref="P20:P21"/>
    <mergeCell ref="A23:B25"/>
    <mergeCell ref="E29:E31"/>
    <mergeCell ref="A26:B28"/>
    <mergeCell ref="B47:B49"/>
    <mergeCell ref="N47:N49"/>
    <mergeCell ref="A35:B37"/>
    <mergeCell ref="E32:E34"/>
    <mergeCell ref="E38:E40"/>
    <mergeCell ref="E41:E43"/>
    <mergeCell ref="E44:E46"/>
    <mergeCell ref="B38:B40"/>
    <mergeCell ref="B41:B43"/>
    <mergeCell ref="E47:E49"/>
    <mergeCell ref="N41:N43"/>
    <mergeCell ref="B44:B46"/>
    <mergeCell ref="N44:N46"/>
  </mergeCells>
  <pageMargins left="0" right="0" top="0.78740157480314965" bottom="0" header="0.31496062992125984" footer="0.31496062992125984"/>
  <pageSetup paperSize="9" scale="63" orientation="landscape" r:id="rId1"/>
</worksheet>
</file>

<file path=xl/worksheets/sheet5.xml><?xml version="1.0" encoding="utf-8"?>
<worksheet xmlns="http://schemas.openxmlformats.org/spreadsheetml/2006/main" xmlns:r="http://schemas.openxmlformats.org/officeDocument/2006/relationships">
  <sheetPr>
    <tabColor rgb="FFFFC000"/>
  </sheetPr>
  <dimension ref="A1:H55"/>
  <sheetViews>
    <sheetView topLeftCell="A28" workbookViewId="0">
      <selection activeCell="F55" sqref="F55:H55"/>
    </sheetView>
  </sheetViews>
  <sheetFormatPr defaultRowHeight="15"/>
  <cols>
    <col min="1" max="1" width="15.140625" customWidth="1"/>
    <col min="2" max="2" width="15.28515625" customWidth="1"/>
    <col min="3" max="4" width="18" bestFit="1" customWidth="1"/>
    <col min="5" max="5" width="18" customWidth="1"/>
    <col min="6" max="6" width="18" bestFit="1" customWidth="1"/>
    <col min="7" max="8" width="12.5703125" bestFit="1" customWidth="1"/>
  </cols>
  <sheetData>
    <row r="1" spans="1:8" ht="18.75">
      <c r="A1" s="108" t="s">
        <v>275</v>
      </c>
      <c r="B1" s="101" t="s">
        <v>230</v>
      </c>
      <c r="C1" s="102">
        <v>68750</v>
      </c>
      <c r="D1" s="102">
        <v>68750</v>
      </c>
      <c r="E1" s="102">
        <v>68750</v>
      </c>
      <c r="H1">
        <v>3049317.09</v>
      </c>
    </row>
    <row r="2" spans="1:8" ht="18.75">
      <c r="A2" s="433" t="s">
        <v>276</v>
      </c>
      <c r="B2" s="101" t="s">
        <v>231</v>
      </c>
      <c r="C2" s="102">
        <v>2284800</v>
      </c>
      <c r="D2" s="102">
        <v>484800</v>
      </c>
      <c r="E2" s="102">
        <v>484800</v>
      </c>
    </row>
    <row r="3" spans="1:8" ht="18.75">
      <c r="A3" s="434"/>
      <c r="B3" s="101" t="s">
        <v>232</v>
      </c>
      <c r="C3" s="102">
        <v>2090088</v>
      </c>
      <c r="D3" s="102">
        <v>490088</v>
      </c>
      <c r="E3" s="102">
        <v>490088</v>
      </c>
    </row>
    <row r="4" spans="1:8" ht="18.75">
      <c r="A4" s="434"/>
      <c r="B4" s="101" t="s">
        <v>233</v>
      </c>
      <c r="C4" s="102">
        <v>233856</v>
      </c>
      <c r="D4" s="102">
        <v>233856</v>
      </c>
      <c r="E4" s="102">
        <v>233856</v>
      </c>
    </row>
    <row r="5" spans="1:8" ht="18.75">
      <c r="A5" s="434"/>
      <c r="B5" s="101" t="s">
        <v>234</v>
      </c>
      <c r="C5" s="102">
        <v>35655475.689999998</v>
      </c>
      <c r="D5" s="102">
        <v>33855475.689999998</v>
      </c>
      <c r="E5" s="102">
        <v>33855475.689999998</v>
      </c>
    </row>
    <row r="6" spans="1:8" ht="18.75">
      <c r="A6" s="434"/>
      <c r="B6" s="101" t="s">
        <v>235</v>
      </c>
      <c r="C6" s="102">
        <v>29326102</v>
      </c>
      <c r="D6" s="102">
        <v>29326102</v>
      </c>
      <c r="E6" s="102">
        <v>29326102</v>
      </c>
    </row>
    <row r="7" spans="1:8" ht="18.75">
      <c r="A7" s="434"/>
      <c r="B7" s="101" t="s">
        <v>236</v>
      </c>
      <c r="C7" s="102">
        <v>1034342</v>
      </c>
      <c r="D7" s="102">
        <v>1081923</v>
      </c>
      <c r="E7" s="102">
        <v>1125190</v>
      </c>
    </row>
    <row r="8" spans="1:8" ht="18.75">
      <c r="A8" s="435"/>
      <c r="B8" s="101" t="s">
        <v>237</v>
      </c>
      <c r="C8" s="102"/>
      <c r="D8" s="102"/>
      <c r="E8" s="102"/>
      <c r="F8">
        <f>C2+C3+C4+C5+C6+C8+C7</f>
        <v>70624663.689999998</v>
      </c>
      <c r="G8">
        <f>D2+D3+D4+D5+D6+D8+D7</f>
        <v>65472244.689999998</v>
      </c>
      <c r="H8">
        <f>E2+E3+E4+E5+E6+E8+E7</f>
        <v>65515511.689999998</v>
      </c>
    </row>
    <row r="9" spans="1:8" ht="18.75">
      <c r="A9" s="433" t="s">
        <v>277</v>
      </c>
      <c r="B9" s="101" t="s">
        <v>238</v>
      </c>
      <c r="C9" s="102"/>
      <c r="D9" s="102"/>
      <c r="E9" s="102"/>
    </row>
    <row r="10" spans="1:8" ht="18.75">
      <c r="A10" s="434"/>
      <c r="B10" s="101" t="s">
        <v>239</v>
      </c>
      <c r="C10" s="102">
        <v>5510265</v>
      </c>
      <c r="D10" s="102">
        <v>5510265</v>
      </c>
      <c r="E10" s="102">
        <v>5510265</v>
      </c>
    </row>
    <row r="11" spans="1:8" ht="18.75">
      <c r="A11" s="434"/>
      <c r="B11" s="101" t="s">
        <v>240</v>
      </c>
      <c r="C11" s="102">
        <v>44437512.5</v>
      </c>
      <c r="D11" s="102">
        <v>28137512.5</v>
      </c>
      <c r="E11" s="102">
        <v>31337512.5</v>
      </c>
    </row>
    <row r="12" spans="1:8" ht="18.75">
      <c r="A12" s="434"/>
      <c r="B12" s="101" t="s">
        <v>241</v>
      </c>
      <c r="C12" s="102">
        <v>112656</v>
      </c>
      <c r="D12" s="102">
        <v>112656</v>
      </c>
      <c r="E12" s="102">
        <v>112656</v>
      </c>
    </row>
    <row r="13" spans="1:8" ht="18.75">
      <c r="A13" s="434"/>
      <c r="B13" s="101" t="s">
        <v>242</v>
      </c>
      <c r="C13" s="102">
        <v>165393100</v>
      </c>
      <c r="D13" s="102">
        <v>165393100</v>
      </c>
      <c r="E13" s="102">
        <v>165393100</v>
      </c>
    </row>
    <row r="14" spans="1:8" ht="18.75">
      <c r="A14" s="434"/>
      <c r="B14" s="101" t="s">
        <v>243</v>
      </c>
      <c r="C14" s="102">
        <v>340000</v>
      </c>
      <c r="D14" s="102">
        <v>340000</v>
      </c>
      <c r="E14" s="102">
        <v>340000</v>
      </c>
    </row>
    <row r="15" spans="1:8" ht="18.75">
      <c r="A15" s="434"/>
      <c r="B15" s="101" t="s">
        <v>244</v>
      </c>
      <c r="C15" s="102">
        <v>31350</v>
      </c>
      <c r="D15" s="102">
        <v>31350</v>
      </c>
      <c r="E15" s="102">
        <v>31350</v>
      </c>
    </row>
    <row r="16" spans="1:8" ht="18.75">
      <c r="A16" s="434"/>
      <c r="B16" s="101" t="s">
        <v>245</v>
      </c>
      <c r="C16" s="102">
        <v>367200</v>
      </c>
      <c r="D16" s="102">
        <v>367200</v>
      </c>
      <c r="E16" s="102">
        <v>367200</v>
      </c>
    </row>
    <row r="17" spans="1:8" ht="18.75">
      <c r="A17" s="434"/>
      <c r="B17" s="101" t="s">
        <v>246</v>
      </c>
      <c r="C17" s="102">
        <v>48100</v>
      </c>
      <c r="D17" s="102">
        <v>48100</v>
      </c>
      <c r="E17" s="102">
        <v>48100</v>
      </c>
    </row>
    <row r="18" spans="1:8" ht="18.75">
      <c r="A18" s="434"/>
      <c r="B18" s="101" t="s">
        <v>247</v>
      </c>
      <c r="C18" s="102">
        <v>633827</v>
      </c>
      <c r="D18" s="102">
        <v>633827</v>
      </c>
      <c r="E18" s="102">
        <v>633827</v>
      </c>
    </row>
    <row r="19" spans="1:8" ht="18.75">
      <c r="A19" s="434"/>
      <c r="B19" s="101" t="s">
        <v>248</v>
      </c>
      <c r="C19" s="102">
        <v>1264598</v>
      </c>
      <c r="D19" s="102">
        <v>1264598</v>
      </c>
      <c r="E19" s="102">
        <v>1264598</v>
      </c>
    </row>
    <row r="20" spans="1:8" ht="18.75">
      <c r="A20" s="434"/>
      <c r="B20" s="101" t="s">
        <v>249</v>
      </c>
      <c r="C20" s="102"/>
      <c r="D20" s="102"/>
      <c r="E20" s="102"/>
    </row>
    <row r="21" spans="1:8" ht="18.75">
      <c r="A21" s="435"/>
      <c r="B21" s="101" t="s">
        <v>250</v>
      </c>
      <c r="C21" s="102"/>
      <c r="D21" s="102"/>
      <c r="E21" s="102"/>
      <c r="F21" s="103">
        <f>C16+C17+C18+C19+C20+C21+C10+C9+C11+C12+C13+C14+C15</f>
        <v>218138608.5</v>
      </c>
      <c r="G21" s="103">
        <f t="shared" ref="G21:H21" si="0">D16+D17+D18+D19+D20+D21+D10+D9+D11+D12+D13+D14+D15</f>
        <v>201838608.5</v>
      </c>
      <c r="H21" s="103">
        <f t="shared" si="0"/>
        <v>205038608.5</v>
      </c>
    </row>
    <row r="22" spans="1:8" ht="18.75">
      <c r="A22" s="433" t="s">
        <v>279</v>
      </c>
      <c r="B22" s="101" t="s">
        <v>251</v>
      </c>
      <c r="C22" s="102">
        <v>7837660.0800000001</v>
      </c>
      <c r="D22" s="102">
        <v>6937660.0800000001</v>
      </c>
      <c r="E22" s="102">
        <v>6937660.0800000001</v>
      </c>
    </row>
    <row r="23" spans="1:8" ht="18.75">
      <c r="A23" s="434"/>
      <c r="B23" s="101" t="s">
        <v>252</v>
      </c>
      <c r="C23" s="102">
        <v>9041393</v>
      </c>
      <c r="D23" s="102">
        <v>9041393</v>
      </c>
      <c r="E23" s="102">
        <v>9041393</v>
      </c>
    </row>
    <row r="24" spans="1:8" ht="18.75">
      <c r="A24" s="434"/>
      <c r="B24" s="101" t="s">
        <v>253</v>
      </c>
      <c r="C24" s="102"/>
      <c r="D24" s="102"/>
      <c r="E24" s="102"/>
      <c r="F24">
        <f>C22+C23+C24</f>
        <v>16879053.079999998</v>
      </c>
      <c r="G24">
        <f t="shared" ref="G24:H24" si="1">D22+D23+D24</f>
        <v>15979053.08</v>
      </c>
      <c r="H24">
        <f t="shared" si="1"/>
        <v>15979053.08</v>
      </c>
    </row>
    <row r="25" spans="1:8" ht="18.75">
      <c r="A25" s="434"/>
      <c r="B25" s="101" t="s">
        <v>254</v>
      </c>
      <c r="C25" s="102">
        <v>2153560</v>
      </c>
      <c r="D25" s="102">
        <v>2153560</v>
      </c>
      <c r="E25" s="102">
        <v>2153560</v>
      </c>
    </row>
    <row r="26" spans="1:8" ht="18.75">
      <c r="A26" s="435"/>
      <c r="B26" s="101" t="s">
        <v>255</v>
      </c>
      <c r="C26" s="102">
        <v>265474.2</v>
      </c>
      <c r="D26" s="102">
        <v>265474.2</v>
      </c>
      <c r="E26" s="102">
        <v>265474.2</v>
      </c>
      <c r="F26">
        <f>C25+C26</f>
        <v>2419034.2000000002</v>
      </c>
      <c r="G26">
        <f t="shared" ref="G26:H26" si="2">D25+D26</f>
        <v>2419034.2000000002</v>
      </c>
      <c r="H26">
        <f t="shared" si="2"/>
        <v>2419034.2000000002</v>
      </c>
    </row>
    <row r="27" spans="1:8" ht="18.75">
      <c r="A27" s="433" t="s">
        <v>280</v>
      </c>
      <c r="B27" s="101" t="s">
        <v>256</v>
      </c>
      <c r="C27" s="102">
        <v>4496921.33</v>
      </c>
      <c r="D27" s="102">
        <v>3996921.33</v>
      </c>
      <c r="E27" s="102">
        <v>3996921.33</v>
      </c>
    </row>
    <row r="28" spans="1:8" ht="18.75">
      <c r="A28" s="434"/>
      <c r="B28" s="101" t="s">
        <v>257</v>
      </c>
      <c r="C28" s="102">
        <v>29141</v>
      </c>
      <c r="D28" s="102">
        <v>29141</v>
      </c>
      <c r="E28" s="102">
        <v>29141</v>
      </c>
    </row>
    <row r="29" spans="1:8" ht="18.75">
      <c r="A29" s="435"/>
      <c r="B29" s="101" t="s">
        <v>258</v>
      </c>
      <c r="C29" s="102"/>
      <c r="D29" s="102"/>
      <c r="E29" s="102"/>
      <c r="F29">
        <f>C28+C29+C27</f>
        <v>4526062.33</v>
      </c>
      <c r="G29">
        <f t="shared" ref="G29:H29" si="3">D28+D29+D27</f>
        <v>4026062.33</v>
      </c>
      <c r="H29">
        <f t="shared" si="3"/>
        <v>4026062.33</v>
      </c>
    </row>
    <row r="30" spans="1:8" ht="18.75">
      <c r="A30" s="433" t="s">
        <v>281</v>
      </c>
      <c r="B30" s="101" t="s">
        <v>259</v>
      </c>
      <c r="C30" s="102">
        <v>4134113.78</v>
      </c>
      <c r="D30" s="102">
        <v>4034113.78</v>
      </c>
      <c r="E30" s="102">
        <v>4034113.78</v>
      </c>
    </row>
    <row r="31" spans="1:8" ht="18.75">
      <c r="A31" s="434"/>
      <c r="B31" s="101" t="s">
        <v>260</v>
      </c>
      <c r="C31" s="102">
        <v>8301298</v>
      </c>
      <c r="D31" s="102">
        <v>8301298</v>
      </c>
      <c r="E31" s="102">
        <v>8301298</v>
      </c>
    </row>
    <row r="32" spans="1:8" ht="18.75">
      <c r="A32" s="435"/>
      <c r="B32" s="101" t="s">
        <v>278</v>
      </c>
      <c r="C32" s="102">
        <v>3000</v>
      </c>
      <c r="D32" s="102">
        <v>3000</v>
      </c>
      <c r="E32" s="102">
        <v>3000</v>
      </c>
      <c r="F32">
        <f>C30+C31+C32</f>
        <v>12438411.779999999</v>
      </c>
      <c r="G32">
        <f t="shared" ref="G32:H32" si="4">D30+D31+D32</f>
        <v>12338411.779999999</v>
      </c>
      <c r="H32">
        <f t="shared" si="4"/>
        <v>12338411.779999999</v>
      </c>
    </row>
    <row r="33" spans="1:8" ht="18.75">
      <c r="A33" s="109" t="s">
        <v>282</v>
      </c>
      <c r="B33" s="101" t="s">
        <v>261</v>
      </c>
      <c r="C33" s="102">
        <v>4381952</v>
      </c>
      <c r="D33" s="102">
        <v>4381952</v>
      </c>
      <c r="E33" s="102">
        <v>4381952</v>
      </c>
      <c r="H33">
        <v>3655588.17</v>
      </c>
    </row>
    <row r="34" spans="1:8" ht="18.75">
      <c r="A34" s="108" t="s">
        <v>283</v>
      </c>
      <c r="B34" s="101" t="s">
        <v>262</v>
      </c>
      <c r="C34" s="102">
        <v>163268</v>
      </c>
      <c r="D34" s="102">
        <v>163268</v>
      </c>
      <c r="E34" s="102">
        <v>163268</v>
      </c>
    </row>
    <row r="35" spans="1:8" ht="18.75">
      <c r="B35" s="101" t="s">
        <v>263</v>
      </c>
      <c r="C35" s="102"/>
      <c r="D35" s="102"/>
      <c r="E35" s="102"/>
    </row>
    <row r="36" spans="1:8" ht="18.75">
      <c r="B36" s="101" t="s">
        <v>264</v>
      </c>
      <c r="C36" s="102">
        <v>55592</v>
      </c>
      <c r="D36" s="102">
        <v>55592</v>
      </c>
      <c r="E36" s="102">
        <v>55592</v>
      </c>
    </row>
    <row r="37" spans="1:8" ht="18.75">
      <c r="B37" s="101" t="s">
        <v>265</v>
      </c>
      <c r="C37" s="102"/>
      <c r="D37" s="102"/>
      <c r="E37" s="102"/>
      <c r="F37">
        <f>C36+C37</f>
        <v>55592</v>
      </c>
      <c r="G37">
        <f t="shared" ref="G37:H37" si="5">D36+D37</f>
        <v>55592</v>
      </c>
      <c r="H37">
        <f t="shared" si="5"/>
        <v>55592</v>
      </c>
    </row>
    <row r="38" spans="1:8" ht="18.75">
      <c r="B38" s="101" t="s">
        <v>266</v>
      </c>
      <c r="C38" s="102">
        <v>1880880</v>
      </c>
      <c r="D38" s="102">
        <v>1880880</v>
      </c>
      <c r="E38" s="102">
        <v>1880880</v>
      </c>
    </row>
    <row r="39" spans="1:8" ht="18.75">
      <c r="B39" s="101" t="s">
        <v>267</v>
      </c>
      <c r="C39" s="102"/>
      <c r="D39" s="102"/>
      <c r="E39" s="102"/>
    </row>
    <row r="40" spans="1:8" ht="18.75">
      <c r="B40" s="101" t="s">
        <v>268</v>
      </c>
      <c r="C40" s="102">
        <v>5734970</v>
      </c>
      <c r="D40" s="102">
        <v>5734970</v>
      </c>
      <c r="E40" s="102">
        <v>5734970</v>
      </c>
    </row>
    <row r="41" spans="1:8" ht="18.75">
      <c r="B41" s="101" t="s">
        <v>269</v>
      </c>
      <c r="C41" s="102">
        <v>3596315</v>
      </c>
      <c r="D41" s="102">
        <v>3596315</v>
      </c>
      <c r="E41" s="102">
        <v>3596315</v>
      </c>
    </row>
    <row r="42" spans="1:8" ht="18.75">
      <c r="B42" s="101" t="s">
        <v>270</v>
      </c>
      <c r="C42" s="104">
        <v>4984385</v>
      </c>
      <c r="D42" s="104">
        <v>4984385</v>
      </c>
      <c r="E42" s="104">
        <v>4984385</v>
      </c>
      <c r="F42" s="103">
        <f>C38+C39+C40+C41+C42</f>
        <v>16196550</v>
      </c>
      <c r="G42" s="103">
        <f t="shared" ref="G42:H42" si="6">D38+D39+D40+D41+D42</f>
        <v>16196550</v>
      </c>
      <c r="H42" s="103">
        <f t="shared" si="6"/>
        <v>16196550</v>
      </c>
    </row>
    <row r="43" spans="1:8" ht="18.75">
      <c r="B43" s="105"/>
      <c r="C43" s="104">
        <f>SUM(C1:C42)</f>
        <v>345891945.57999992</v>
      </c>
      <c r="D43" s="104">
        <f>SUM(D1:D42)</f>
        <v>322939526.57999992</v>
      </c>
      <c r="E43" s="104">
        <f>SUM(E1:E42)</f>
        <v>326182793.57999992</v>
      </c>
      <c r="F43" s="106">
        <f>'[1]утвержд опека на 21.04.2023'!J52</f>
        <v>18095372</v>
      </c>
      <c r="G43" s="106">
        <f>'[1]утвержд опека на 21.04.2023'!K52</f>
        <v>17790251</v>
      </c>
      <c r="H43" s="103">
        <f>SUM(H1:H42)</f>
        <v>328273728.83999991</v>
      </c>
    </row>
    <row r="44" spans="1:8">
      <c r="B44" s="105"/>
      <c r="C44" s="107">
        <f>C43-C35-C36-C37</f>
        <v>345836353.57999992</v>
      </c>
      <c r="D44" s="107">
        <f>D43-D35-D36-D37</f>
        <v>322883934.57999992</v>
      </c>
      <c r="E44" s="107">
        <f>E43-E35-E36-E37</f>
        <v>326127201.57999992</v>
      </c>
      <c r="G44" s="107"/>
      <c r="H44" s="107">
        <f t="shared" ref="H44" si="7">H43-H35-H36-H37</f>
        <v>328218136.83999991</v>
      </c>
    </row>
    <row r="45" spans="1:8">
      <c r="C45" s="103">
        <f>C44-C38-C39-C40-C41-C42</f>
        <v>329639803.57999992</v>
      </c>
      <c r="D45" s="103">
        <f t="shared" ref="D45:E45" si="8">D44-D38-D39-D40-D41-D42</f>
        <v>306687384.57999992</v>
      </c>
      <c r="E45" s="103">
        <f t="shared" si="8"/>
        <v>309930651.57999992</v>
      </c>
    </row>
    <row r="46" spans="1:8">
      <c r="C46" s="103">
        <f>C53</f>
        <v>345891945.57999998</v>
      </c>
    </row>
    <row r="47" spans="1:8">
      <c r="C47" s="103">
        <f>C46-C43</f>
        <v>0</v>
      </c>
      <c r="D47" s="103">
        <f>D49-D44</f>
        <v>55592.000000059605</v>
      </c>
      <c r="E47" s="103"/>
      <c r="F47" s="103"/>
    </row>
    <row r="49" spans="2:8" ht="18.75">
      <c r="B49" s="101" t="s">
        <v>271</v>
      </c>
      <c r="C49" s="104">
        <v>345891945.57999998</v>
      </c>
      <c r="D49" s="104">
        <v>322939526.57999998</v>
      </c>
      <c r="E49" s="104">
        <v>326182793.57999998</v>
      </c>
    </row>
    <row r="50" spans="2:8" ht="18.75">
      <c r="B50" s="101" t="s">
        <v>272</v>
      </c>
    </row>
    <row r="51" spans="2:8" ht="18.75">
      <c r="B51" s="101" t="s">
        <v>274</v>
      </c>
    </row>
    <row r="52" spans="2:8" ht="18.75">
      <c r="B52" s="101" t="s">
        <v>273</v>
      </c>
    </row>
    <row r="53" spans="2:8">
      <c r="C53" s="103">
        <f>C49-C50-C51-C52</f>
        <v>345891945.57999998</v>
      </c>
    </row>
    <row r="55" spans="2:8">
      <c r="F55" s="103">
        <f>C49-C42-C41-C40-C38-C36</f>
        <v>329639803.57999998</v>
      </c>
      <c r="G55" s="103">
        <f t="shared" ref="G55:H55" si="9">D49-D42-D41-D40-D38-D36</f>
        <v>306687384.57999998</v>
      </c>
      <c r="H55" s="103">
        <f t="shared" si="9"/>
        <v>309930651.57999998</v>
      </c>
    </row>
  </sheetData>
  <mergeCells count="5">
    <mergeCell ref="A2:A8"/>
    <mergeCell ref="A9:A21"/>
    <mergeCell ref="A22:A26"/>
    <mergeCell ref="A27:A29"/>
    <mergeCell ref="A30:A32"/>
  </mergeCells>
  <pageMargins left="0.7" right="0.7"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свод 2 с формул утвержд</vt:lpstr>
      <vt:lpstr>Лист2</vt:lpstr>
      <vt:lpstr>утвержден разв на 02.05.2024</vt:lpstr>
      <vt:lpstr>утвержд опека на 02.05.2024</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2024-05-14T05:33:48Z</dcterms:modified>
</cp:coreProperties>
</file>